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C:\Users\Jorge Mejia\Downloads\"/>
    </mc:Choice>
  </mc:AlternateContent>
  <xr:revisionPtr revIDLastSave="0" documentId="13_ncr:1_{9F76C41E-EBF9-40B8-875E-D5CEF9BBA49D}"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3" i="12" l="1"/>
  <c r="M89" i="12"/>
  <c r="M88" i="12"/>
  <c r="M87" i="12"/>
  <c r="M86" i="12"/>
  <c r="M85" i="12"/>
  <c r="M84" i="12"/>
  <c r="M83" i="12"/>
  <c r="K83" i="12"/>
  <c r="M82" i="12"/>
  <c r="M81" i="12"/>
  <c r="K81" i="12"/>
  <c r="M80" i="12"/>
  <c r="M79" i="12"/>
  <c r="K79" i="12"/>
  <c r="M78" i="12"/>
  <c r="K78" i="12"/>
  <c r="M77" i="12"/>
  <c r="K77" i="12"/>
  <c r="M76" i="12"/>
  <c r="K76" i="12"/>
  <c r="M75" i="12"/>
  <c r="K75" i="12"/>
  <c r="M74" i="12"/>
  <c r="M73" i="12"/>
  <c r="K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<sst xmlns="http://schemas.openxmlformats.org/spreadsheetml/2006/main" count="5317" uniqueCount="2829">
  <si>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</si>
  <si>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</si>
  <si>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</si>
  <si>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</si>
  <si>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</si>
  <si>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</si>
  <si>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</si>
  <si>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</si>
  <si>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</si>
  <si>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</si>
  <si>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</si>
  <si>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</si>
  <si>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</si>
  <si>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</si>
  <si>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</si>
  <si>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</si>
  <si>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</si>
  <si>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</si>
  <si>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</si>
  <si>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</si>
  <si>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</si>
  <si>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</si>
  <si>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</si>
  <si>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</si>
  <si>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</si>
  <si>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</si>
  <si>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</si>
  <si>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</si>
  <si>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</si>
  <si>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</si>
  <si>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</si>
  <si>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</si>
  <si>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</si>
  <si>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</si>
  <si>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</si>
  <si>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</si>
  <si>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</si>
  <si>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</si>
  <si>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</si>
  <si>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</si>
  <si>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</si>
  <si>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</si>
  <si>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</si>
  <si>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</si>
  <si>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</si>
  <si>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</si>
  <si>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</si>
  <si>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</si>
  <si>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</si>
  <si>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</si>
  <si>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</si>
  <si>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</si>
  <si>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</si>
  <si>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</si>
  <si>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</si>
  <si>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</si>
  <si>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</si>
  <si>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</si>
  <si>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</si>
  <si>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</si>
  <si>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</si>
  <si>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</si>
  <si>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</si>
  <si>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</si>
  <si>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</si>
  <si>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</si>
  <si>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</si>
  <si>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</si>
  <si>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</si>
  <si>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</si>
  <si>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</si>
  <si>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</si>
  <si>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</si>
  <si>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</si>
  <si>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</si>
  <si>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</si>
  <si>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</si>
  <si>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</si>
  <si>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</si>
  <si>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</si>
  <si>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</si>
  <si>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</si>
  <si>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</si>
  <si>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</si>
  <si>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</si>
  <si>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</si>
  <si>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</si>
  <si>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</si>
  <si>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</si>
  <si>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</si>
  <si>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</si>
  <si>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</si>
  <si>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</si>
  <si>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</si>
  <si>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</si>
  <si>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</si>
  <si>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</si>
  <si>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</si>
  <si>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</si>
  <si>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</si>
  <si>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</si>
  <si>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</si>
  <si>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</si>
  <si>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</si>
  <si>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</si>
  <si>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</si>
  <si>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</si>
  <si>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</si>
  <si>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</si>
  <si>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</si>
  <si>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</si>
  <si>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</si>
  <si>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</si>
  <si>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</si>
  <si>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</si>
  <si>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</si>
  <si>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</si>
  <si>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</si>
  <si>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</si>
  <si>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</si>
  <si>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</si>
  <si>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</si>
  <si>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</si>
  <si>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</si>
  <si>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</si>
  <si>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</si>
  <si>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</si>
  <si>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</si>
  <si>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</si>
  <si>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</si>
  <si>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</si>
  <si>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</si>
  <si>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</si>
  <si>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</si>
  <si>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</si>
  <si>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</si>
  <si>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</si>
  <si>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</si>
  <si>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</si>
  <si>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</si>
  <si>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</si>
  <si>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</si>
  <si>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</si>
  <si>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</si>
  <si>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</si>
  <si>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</si>
  <si>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</si>
  <si>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</si>
  <si>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</si>
  <si>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</si>
  <si>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</si>
  <si>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</si>
  <si>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</si>
  <si>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</si>
  <si>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</si>
  <si>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</si>
  <si>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</si>
  <si>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</si>
  <si>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</si>
  <si>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</si>
  <si>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</si>
  <si>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</si>
  <si>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</si>
  <si>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</si>
  <si>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</si>
  <si>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</si>
  <si>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</si>
  <si>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</si>
  <si>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</si>
  <si>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</si>
  <si>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</si>
  <si>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</si>
  <si>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</si>
  <si>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</si>
  <si>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</si>
  <si>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</si>
  <si>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</si>
  <si>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</si>
  <si>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</si>
  <si>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</si>
  <si>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</si>
  <si>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</si>
  <si>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</si>
  <si>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</si>
  <si>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</si>
  <si>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</si>
  <si>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</si>
  <si>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</si>
  <si>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</si>
  <si>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</si>
  <si>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</si>
  <si>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</si>
  <si>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</si>
  <si>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</si>
  <si>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</si>
  <si>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</si>
  <si>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</si>
  <si>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</si>
  <si>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</si>
  <si>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</si>
  <si>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</si>
  <si>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</si>
  <si>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</si>
  <si>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</si>
  <si>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</si>
  <si>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</si>
  <si>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</si>
  <si>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</si>
  <si>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</si>
  <si>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</si>
  <si>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</si>
  <si>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</si>
  <si>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</si>
  <si>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</si>
  <si>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</si>
  <si>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</si>
  <si>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</si>
  <si>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</si>
  <si>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</si>
  <si>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</si>
  <si>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</si>
  <si>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</si>
  <si>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</si>
  <si>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</si>
  <si>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</si>
  <si>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</si>
  <si>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</si>
  <si>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</si>
  <si>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</si>
  <si>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</si>
  <si>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</si>
  <si>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</si>
  <si>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</si>
  <si>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</si>
  <si>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</si>
  <si>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</si>
  <si>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</si>
  <si>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</si>
  <si>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</si>
  <si>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</si>
  <si>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</si>
  <si>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</si>
  <si>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</si>
  <si>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</si>
  <si>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</si>
  <si>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</si>
  <si>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</si>
  <si>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</si>
  <si>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</si>
  <si>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</si>
  <si>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</si>
  <si>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</si>
  <si>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</si>
  <si>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</si>
  <si>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</si>
  <si>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</si>
  <si>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</si>
  <si>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</si>
  <si>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</si>
  <si>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</si>
  <si>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</si>
  <si>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</si>
  <si>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</si>
  <si>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</si>
  <si>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</si>
  <si>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</si>
  <si>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</si>
  <si>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</si>
  <si>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</si>
  <si>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</si>
  <si>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</si>
  <si>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</si>
  <si>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</si>
  <si>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</si>
  <si>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</si>
  <si>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</si>
  <si>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</si>
  <si>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</si>
  <si>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</si>
  <si>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</si>
  <si>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</si>
  <si>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</si>
  <si>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</si>
  <si>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</si>
  <si>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</si>
  <si>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</si>
  <si>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</si>
  <si>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</si>
  <si>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</si>
  <si>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</si>
  <si>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</si>
  <si>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</si>
  <si>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</si>
  <si>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</si>
  <si>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</si>
  <si>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</si>
  <si>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</si>
  <si>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</si>
  <si>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</si>
  <si>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</si>
  <si>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</si>
  <si>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</si>
  <si>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</si>
  <si>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</si>
  <si>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</si>
  <si>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</si>
  <si>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</si>
  <si>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</si>
  <si>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</si>
  <si>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</si>
  <si>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</si>
  <si>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</si>
  <si>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</si>
  <si>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</si>
  <si>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</si>
  <si>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</si>
  <si>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</si>
  <si>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</si>
  <si>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</si>
  <si>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</si>
  <si>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</si>
  <si>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</si>
  <si>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</si>
  <si>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</si>
  <si>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</si>
  <si>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</si>
  <si>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</si>
  <si>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</si>
  <si>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</si>
  <si>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</si>
  <si>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</si>
  <si>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</si>
  <si>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</si>
  <si>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</si>
  <si>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</si>
  <si>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</si>
  <si>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</si>
  <si>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</si>
  <si>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</si>
  <si>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</si>
  <si>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</si>
  <si>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</si>
  <si>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</si>
  <si>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</si>
  <si>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</si>
  <si>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</si>
  <si>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</si>
  <si>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</si>
  <si>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</si>
  <si>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</si>
  <si>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</si>
  <si>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</si>
  <si>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</si>
  <si>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</si>
  <si>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</si>
  <si>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</si>
  <si>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</si>
  <si>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</si>
  <si>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</si>
  <si>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</si>
  <si>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</si>
  <si>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</si>
  <si>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</si>
  <si>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</si>
  <si>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</si>
  <si>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</si>
  <si>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</si>
  <si>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</si>
  <si>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</si>
  <si>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</si>
  <si>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</si>
  <si>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</si>
  <si>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</si>
  <si>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</si>
  <si>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</si>
  <si>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</si>
  <si>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</si>
  <si>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</si>
  <si>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</si>
  <si>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</si>
  <si>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</si>
  <si>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</si>
  <si>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</si>
  <si>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</si>
  <si>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</si>
  <si>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</si>
  <si>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</si>
  <si>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</si>
  <si>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</si>
  <si>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</si>
  <si>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</si>
  <si>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</si>
  <si>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</si>
  <si>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</si>
  <si>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</si>
  <si>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</si>
  <si>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</si>
  <si>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</si>
  <si>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</si>
  <si>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</si>
  <si>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</si>
  <si>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</si>
  <si>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</si>
  <si>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</si>
  <si>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</si>
  <si>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</si>
  <si>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</si>
  <si>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</si>
  <si>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</si>
  <si>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</si>
  <si>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</si>
  <si>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</si>
  <si>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</si>
  <si>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</si>
  <si>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</si>
  <si>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</si>
  <si>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</si>
  <si>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</si>
  <si>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</si>
  <si>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</si>
  <si>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</si>
  <si>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</si>
  <si>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</si>
  <si>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</si>
  <si>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</si>
  <si>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</si>
  <si>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</si>
  <si>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</si>
  <si>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</si>
  <si>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</si>
  <si>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</si>
  <si>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</si>
  <si>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</si>
  <si>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</si>
  <si>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</si>
  <si>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</si>
  <si>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</si>
  <si>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</si>
  <si>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</si>
  <si>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</si>
  <si>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</si>
  <si>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</si>
  <si>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</si>
  <si>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</si>
  <si>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</si>
  <si>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</si>
  <si>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</si>
  <si>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</si>
  <si>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</si>
  <si>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</si>
  <si>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</si>
  <si>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</si>
  <si>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</si>
  <si>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</si>
  <si>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</si>
  <si>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</si>
  <si>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</si>
  <si>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</si>
  <si>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</si>
  <si>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</si>
  <si>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</si>
  <si>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</si>
  <si>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</si>
  <si>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</si>
  <si>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</si>
  <si>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</si>
  <si>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</si>
  <si>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</si>
  <si>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</si>
  <si>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</si>
  <si>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</si>
  <si>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</si>
  <si>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</si>
  <si>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</si>
  <si>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</si>
  <si>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</si>
  <si>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</si>
  <si>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</si>
  <si>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</si>
  <si>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</si>
  <si>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</si>
  <si>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</si>
  <si>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</si>
  <si>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</si>
  <si>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</si>
  <si>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</si>
  <si>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</si>
  <si>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</si>
  <si>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</si>
  <si>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</si>
  <si>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</si>
  <si>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</si>
  <si>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</si>
  <si>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</si>
  <si>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</si>
  <si>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</si>
  <si>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</si>
  <si>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</si>
  <si>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</si>
  <si>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</si>
  <si>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</si>
  <si>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</si>
  <si>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</si>
  <si>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</si>
  <si>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</si>
  <si>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</si>
  <si>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</si>
  <si>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</si>
  <si>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</si>
  <si>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</si>
  <si>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</si>
  <si>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</si>
  <si>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</si>
  <si>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</si>
  <si>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</si>
  <si>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</si>
  <si>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</si>
  <si>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</si>
  <si>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</si>
  <si>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</si>
  <si>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</si>
  <si>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</si>
  <si>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</si>
  <si>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</si>
  <si>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</si>
  <si>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</si>
  <si>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</si>
  <si>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</si>
  <si>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</si>
  <si>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</si>
  <si>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</si>
  <si>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</si>
  <si>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</si>
  <si>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</si>
  <si>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</si>
  <si>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</si>
  <si>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</si>
  <si>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</si>
  <si>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</si>
  <si>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</si>
  <si>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</si>
  <si>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</si>
  <si>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</si>
  <si>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</si>
  <si>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</si>
  <si>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</si>
  <si>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</si>
  <si>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</si>
  <si>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</si>
  <si>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</si>
  <si>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</si>
  <si>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</si>
  <si>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</si>
  <si>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</si>
  <si>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</si>
  <si>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</si>
  <si>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</si>
  <si>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</si>
  <si>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</si>
  <si>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</si>
  <si>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</si>
  <si>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</si>
  <si>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</si>
  <si>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</si>
  <si>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</si>
  <si>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</si>
  <si>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</si>
  <si>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</si>
  <si>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</si>
  <si>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</si>
  <si>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</si>
  <si>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</si>
  <si>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</si>
  <si>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</si>
  <si>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</si>
  <si>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</si>
  <si>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</si>
  <si>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</si>
  <si>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</si>
  <si>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</si>
  <si>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</si>
  <si>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</si>
  <si>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</si>
  <si>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</si>
  <si>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</si>
  <si>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</si>
  <si>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</si>
  <si>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</si>
  <si>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</si>
  <si>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</si>
  <si>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</si>
  <si>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</si>
  <si>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</si>
  <si>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</si>
  <si>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</si>
  <si>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</si>
  <si>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</si>
  <si>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</si>
  <si>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</si>
  <si>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</si>
  <si>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</si>
  <si>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</si>
  <si>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</si>
  <si>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</si>
  <si>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</si>
  <si>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</si>
  <si>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</si>
  <si>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</si>
  <si>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</si>
  <si>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</si>
  <si>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</si>
  <si>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</si>
  <si>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</si>
  <si>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</si>
  <si>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</si>
  <si>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</si>
  <si>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</si>
  <si>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</si>
  <si>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</si>
  <si>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</si>
  <si>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</si>
  <si>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</si>
  <si>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</si>
  <si>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</si>
  <si>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</si>
  <si>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</si>
  <si>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</si>
  <si>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</si>
  <si>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</si>
  <si>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</si>
  <si>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</si>
  <si>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</si>
  <si>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</si>
  <si>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</si>
  <si>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</si>
  <si>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</si>
  <si>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</si>
  <si>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</si>
  <si>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</si>
  <si>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</si>
  <si>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</si>
  <si>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</si>
  <si>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</si>
  <si>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</si>
  <si>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</si>
  <si>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</si>
  <si>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</si>
  <si>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</si>
  <si>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</si>
  <si>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</si>
  <si>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</si>
  <si>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</si>
  <si>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</si>
  <si>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</si>
  <si>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</si>
  <si>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</si>
  <si>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</si>
  <si>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</si>
  <si>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</si>
  <si>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</si>
  <si>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</si>
  <si>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</si>
  <si>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</si>
  <si>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</si>
  <si>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</si>
  <si>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</si>
  <si>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</si>
  <si>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</si>
  <si>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</si>
  <si>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</si>
  <si>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</si>
  <si>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</si>
  <si>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</si>
  <si>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</si>
  <si>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</si>
  <si>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</si>
  <si>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</si>
  <si>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</si>
  <si>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</si>
  <si>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</si>
  <si>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</si>
  <si>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</si>
  <si>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</si>
  <si>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</si>
  <si>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</si>
  <si>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</si>
  <si>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</si>
  <si>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</si>
  <si>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</si>
  <si>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</si>
  <si>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</si>
  <si>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</si>
  <si>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</si>
  <si>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</si>
  <si>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</si>
  <si>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</si>
  <si>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</si>
  <si>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</si>
  <si>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</si>
  <si>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</si>
  <si>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</si>
  <si>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</si>
  <si>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</si>
  <si>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</si>
  <si>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</si>
  <si>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</si>
  <si>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</si>
  <si>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</si>
  <si>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</si>
  <si>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</si>
  <si>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</si>
  <si>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</si>
  <si>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</si>
  <si>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</si>
  <si>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</si>
  <si>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</si>
  <si>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</si>
  <si>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</si>
  <si>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</si>
  <si>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</si>
  <si>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</si>
  <si>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</si>
  <si>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</si>
  <si>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</si>
  <si>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</si>
  <si>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</si>
  <si>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</si>
  <si>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</si>
  <si>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</si>
  <si>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</si>
  <si>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</si>
  <si>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</si>
  <si>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</si>
  <si>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</si>
  <si>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</si>
  <si>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</si>
  <si>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</si>
  <si>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</si>
  <si>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</si>
  <si>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</si>
  <si>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</si>
  <si>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</si>
  <si>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</si>
  <si>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</si>
  <si>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</si>
  <si>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</si>
  <si>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</si>
  <si>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</si>
  <si>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</si>
  <si>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</si>
  <si>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</si>
  <si>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</si>
  <si>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</si>
  <si>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</si>
  <si>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</si>
  <si>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</si>
  <si>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</si>
  <si>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</si>
  <si>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</si>
  <si>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</si>
  <si>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</si>
  <si>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</si>
  <si>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</si>
  <si>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</si>
  <si>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</si>
  <si>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</si>
  <si>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</si>
  <si>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</si>
  <si>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</si>
  <si>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</si>
  <si>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</si>
  <si>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</si>
  <si>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</si>
  <si>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</si>
  <si>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</si>
  <si>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</si>
  <si>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</si>
  <si>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</si>
  <si>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</si>
  <si>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</si>
  <si>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</si>
  <si>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</si>
  <si>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</si>
  <si>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</si>
  <si>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</si>
  <si>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</si>
  <si>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</si>
  <si>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</si>
  <si>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</si>
  <si>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</si>
  <si>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</si>
  <si>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</si>
  <si>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</si>
  <si>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</si>
  <si>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</si>
  <si>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</si>
  <si>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</si>
  <si>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</si>
  <si>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</si>
  <si>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</si>
  <si>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</si>
  <si>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</si>
  <si>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</si>
  <si>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</si>
  <si>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</si>
  <si>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</si>
  <si>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</si>
  <si>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</si>
  <si>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</si>
  <si>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</si>
  <si>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</si>
  <si>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</si>
  <si>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</si>
  <si>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</si>
  <si>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</si>
  <si>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</si>
  <si>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</si>
  <si>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</si>
  <si>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</si>
  <si>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</si>
  <si>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</si>
  <si>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</si>
  <si>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</si>
  <si>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</si>
  <si>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</si>
  <si>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</si>
  <si>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</si>
  <si>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</si>
  <si>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</si>
  <si>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</si>
  <si>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</si>
  <si>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</si>
  <si>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</si>
  <si>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</si>
  <si>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</si>
  <si>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</si>
  <si>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</si>
  <si>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</si>
  <si>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</si>
  <si>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</si>
  <si>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</si>
  <si>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</si>
  <si>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</si>
  <si>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</si>
  <si>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</si>
  <si>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</si>
  <si>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</si>
  <si>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</si>
  <si>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</si>
  <si>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</si>
  <si>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</si>
  <si>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</si>
  <si>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</si>
  <si>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</si>
  <si>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</si>
  <si>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</si>
  <si>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</si>
  <si>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</si>
  <si>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</si>
  <si>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</si>
  <si>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</si>
  <si>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</si>
  <si>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</si>
  <si>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</si>
  <si>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</si>
  <si>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</si>
  <si>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</si>
  <si>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</si>
  <si>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</si>
  <si>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</si>
  <si>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</si>
  <si>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</si>
  <si>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</si>
  <si>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</si>
  <si>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</si>
  <si>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</si>
  <si>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</si>
  <si>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</si>
  <si>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</si>
  <si>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</si>
  <si>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</si>
  <si>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</si>
  <si>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</si>
  <si>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</si>
  <si>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</si>
  <si>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</si>
  <si>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</si>
  <si>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</si>
  <si>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</si>
  <si>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</si>
  <si>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</si>
  <si>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</si>
  <si>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</si>
  <si>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</si>
  <si>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</si>
  <si>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</si>
  <si>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</si>
  <si>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</si>
  <si>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</si>
  <si>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</si>
  <si>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</si>
  <si>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</si>
  <si>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</si>
  <si>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</si>
  <si>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</si>
  <si>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</si>
  <si>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</si>
  <si>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</si>
  <si>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</si>
  <si>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</si>
  <si>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</si>
  <si>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</si>
  <si>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</si>
  <si>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</si>
  <si>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</si>
  <si>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</si>
  <si>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</si>
  <si>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</si>
  <si>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</si>
  <si>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</si>
  <si>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</si>
  <si>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</si>
  <si>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</si>
  <si>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</si>
  <si>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</si>
  <si>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</si>
  <si>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</si>
  <si>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</si>
  <si>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</si>
  <si>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</si>
  <si>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</si>
  <si>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</si>
  <si>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</si>
  <si>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</si>
  <si>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</si>
  <si>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</si>
  <si>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</si>
  <si>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</si>
  <si>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</si>
  <si>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</si>
  <si>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</si>
  <si>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</si>
  <si>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</si>
  <si>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</si>
  <si>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</si>
  <si>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</si>
  <si>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</si>
  <si>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</si>
  <si>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</si>
  <si>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</si>
  <si>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</si>
  <si>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</si>
  <si>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</si>
  <si>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</si>
  <si>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</si>
  <si>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</si>
  <si>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</si>
  <si>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</si>
  <si>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</si>
  <si>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</si>
  <si>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</si>
  <si>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</si>
  <si>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</si>
  <si>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</si>
  <si>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</si>
  <si>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</si>
  <si>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</si>
  <si>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</si>
  <si>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</si>
  <si>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</si>
  <si>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</si>
  <si>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</si>
  <si>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</si>
  <si>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</si>
  <si>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</si>
  <si>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</si>
  <si>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</si>
  <si>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</si>
  <si>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</si>
  <si>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</si>
  <si>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</si>
  <si>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</si>
  <si>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</si>
  <si>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</si>
  <si>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</si>
  <si>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</si>
  <si>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</si>
  <si>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</si>
  <si>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</si>
  <si>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</si>
  <si>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</si>
  <si>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</si>
  <si>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</si>
  <si>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</si>
  <si>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</si>
  <si>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</si>
  <si>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</si>
  <si>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</si>
  <si>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</si>
  <si>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</si>
  <si>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</si>
  <si>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</si>
  <si>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</si>
  <si>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</si>
  <si>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</si>
  <si>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</si>
  <si>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</si>
  <si>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</si>
  <si>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</si>
  <si>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</si>
  <si>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</si>
  <si>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</si>
  <si>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</si>
  <si>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</si>
  <si>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</si>
  <si>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</si>
  <si>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</si>
  <si>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</si>
  <si>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</si>
  <si>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</si>
  <si>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</si>
  <si>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</si>
  <si>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</si>
  <si>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</si>
  <si>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</si>
  <si>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</si>
  <si>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</si>
  <si>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</si>
  <si>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</si>
  <si>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</si>
  <si>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</si>
  <si>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</si>
  <si>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</si>
  <si>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</si>
  <si>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</si>
  <si>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</si>
  <si>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</si>
  <si>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</si>
  <si>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</si>
  <si>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</si>
  <si>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</si>
  <si>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</si>
  <si>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</si>
  <si>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</si>
  <si>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</si>
  <si>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</si>
  <si>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</si>
  <si>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</si>
  <si>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</si>
  <si>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</si>
  <si>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</si>
  <si>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</si>
  <si>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</si>
  <si>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</si>
  <si>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</si>
  <si>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</si>
  <si>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</si>
  <si>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</si>
  <si>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</si>
  <si>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</si>
  <si>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</si>
  <si>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</si>
  <si>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</si>
  <si>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</si>
  <si>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</si>
  <si>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</si>
  <si>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</si>
  <si>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</si>
  <si>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</si>
  <si>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</si>
  <si>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</si>
  <si>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</si>
  <si>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</si>
  <si>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</si>
  <si>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</si>
  <si>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</si>
  <si>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</si>
  <si>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</si>
  <si>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</si>
  <si>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</si>
  <si>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</si>
  <si>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</si>
  <si>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</si>
  <si>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</si>
  <si>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</si>
  <si>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</si>
  <si>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</si>
  <si>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</si>
  <si>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</si>
  <si>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</si>
  <si>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</si>
  <si>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</si>
  <si>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</si>
  <si>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</si>
  <si>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</si>
  <si>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</si>
  <si>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</si>
  <si>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</si>
  <si>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</si>
  <si>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</si>
  <si>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</si>
  <si>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</si>
  <si>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</si>
  <si>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</si>
  <si>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</si>
  <si>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</si>
  <si>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</si>
  <si>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</si>
  <si>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</si>
  <si>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</si>
  <si>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</si>
  <si>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</si>
  <si>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</si>
  <si>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</si>
  <si>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</si>
  <si>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</si>
  <si>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</si>
  <si>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</si>
  <si>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</si>
  <si>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</si>
  <si>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</si>
  <si>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</si>
  <si>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</si>
  <si>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</si>
  <si>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</si>
  <si>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</si>
  <si>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</si>
  <si>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</si>
  <si>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</si>
  <si>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</si>
  <si>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</si>
  <si>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</si>
  <si>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</si>
  <si>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</si>
  <si>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</si>
  <si>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</si>
  <si>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</si>
  <si>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</si>
  <si>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</si>
  <si>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</si>
  <si>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</si>
  <si>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</si>
  <si>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</si>
  <si>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</si>
  <si>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</si>
  <si>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</si>
  <si>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</si>
  <si>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</si>
  <si>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</si>
  <si>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</si>
  <si>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</si>
  <si>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</si>
  <si>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</si>
  <si>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</si>
  <si>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</si>
  <si>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</si>
  <si>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</si>
  <si>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</si>
  <si>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</si>
  <si>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</si>
  <si>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</si>
  <si>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</si>
  <si>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</si>
  <si>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</si>
  <si>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</si>
  <si>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</si>
  <si>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</si>
  <si>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</si>
  <si>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</si>
  <si>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</si>
  <si>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</si>
  <si>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</si>
  <si>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</si>
  <si>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</si>
  <si>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</si>
  <si>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</si>
  <si>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</si>
  <si>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</si>
  <si>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</si>
  <si>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</si>
  <si>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</si>
  <si>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</si>
  <si>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</si>
  <si>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</si>
  <si>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</si>
  <si>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</si>
  <si>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</si>
  <si>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</si>
  <si>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</si>
  <si>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</si>
  <si>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</si>
  <si>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</si>
  <si>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</si>
  <si>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</si>
  <si>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</si>
  <si>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</si>
  <si>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</si>
  <si>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</si>
  <si>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</si>
  <si>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</si>
  <si>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</si>
  <si>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</si>
  <si>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</si>
  <si>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</si>
  <si>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</si>
  <si>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</si>
  <si>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</si>
  <si>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</si>
  <si>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</si>
  <si>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</si>
  <si>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</si>
  <si>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</si>
  <si>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</si>
  <si>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</si>
  <si>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</si>
  <si>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</si>
  <si>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</si>
  <si>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</si>
  <si>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</si>
  <si>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</si>
  <si>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</si>
  <si>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</si>
  <si>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</si>
  <si>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</si>
  <si>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</si>
  <si>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</si>
  <si>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</si>
  <si>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</si>
  <si>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</si>
  <si>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</si>
  <si>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</si>
  <si>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</si>
  <si>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</si>
  <si>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</si>
  <si>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</si>
  <si>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</si>
  <si>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</si>
  <si>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</si>
  <si>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</si>
  <si>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</si>
  <si>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</si>
  <si>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</si>
  <si>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</si>
  <si>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</si>
  <si>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</si>
  <si>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</si>
  <si>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</si>
  <si>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</si>
  <si>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</si>
  <si>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</si>
  <si>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</si>
  <si>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</si>
  <si>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</si>
  <si>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</si>
  <si>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</si>
  <si>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</si>
  <si>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</si>
  <si>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</si>
  <si>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</si>
  <si>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</si>
  <si>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</si>
  <si>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</si>
  <si>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</si>
  <si>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</si>
  <si>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</si>
  <si>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</si>
  <si>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</si>
  <si>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</si>
  <si>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</si>
  <si>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</si>
  <si>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</si>
  <si>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</si>
  <si>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</si>
  <si>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</si>
  <si>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</si>
  <si>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</si>
  <si>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</si>
  <si>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</si>
  <si>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</si>
  <si>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</si>
  <si>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</si>
  <si>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</si>
  <si>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</si>
  <si>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</si>
  <si>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</si>
  <si>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</si>
  <si>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</si>
  <si>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</si>
  <si>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</si>
  <si>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</si>
  <si>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</si>
  <si>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</si>
  <si>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</si>
  <si>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</si>
  <si>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</si>
  <si>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</si>
  <si>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</si>
  <si>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</si>
  <si>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</si>
  <si>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</si>
  <si>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</si>
  <si>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</si>
  <si>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</si>
  <si>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</si>
  <si>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</si>
  <si>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</si>
  <si>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</si>
  <si>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</si>
  <si>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</si>
  <si>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</si>
  <si>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</si>
  <si>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</si>
  <si>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</si>
  <si>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</si>
  <si>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</si>
  <si>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</si>
  <si>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</si>
  <si>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</si>
  <si>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</si>
  <si>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</si>
  <si>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</si>
  <si>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</si>
  <si>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</si>
  <si>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</si>
  <si>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</si>
  <si>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</si>
  <si>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</si>
  <si>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</si>
  <si>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</si>
  <si>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</si>
  <si>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</si>
  <si>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</si>
  <si>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</si>
  <si>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</si>
  <si>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</si>
  <si>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</si>
  <si>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</si>
  <si>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</si>
  <si>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</si>
  <si>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</si>
  <si>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</si>
  <si>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</si>
  <si>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</si>
  <si>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</si>
  <si>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</si>
  <si>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</si>
  <si>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</si>
  <si>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</si>
  <si>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</si>
  <si>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</si>
  <si>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</si>
  <si>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</si>
  <si>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</si>
  <si>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</si>
  <si>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</si>
  <si>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</si>
  <si>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</si>
  <si>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</si>
  <si>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</si>
  <si>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</si>
  <si>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</si>
  <si>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</si>
  <si>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</si>
  <si>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</si>
  <si>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</si>
  <si>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</si>
  <si>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</si>
  <si>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</si>
  <si>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</si>
  <si>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</si>
  <si>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</si>
  <si>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</si>
  <si>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</si>
  <si>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</si>
  <si>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</si>
  <si>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</si>
  <si>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</si>
  <si>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</si>
  <si>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</si>
  <si>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</si>
  <si>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</si>
  <si>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</si>
  <si>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</si>
  <si>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</si>
  <si>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</si>
  <si>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</si>
  <si>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</si>
  <si>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</si>
  <si>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</si>
  <si>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</si>
  <si>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</si>
  <si>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</si>
  <si>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</si>
  <si>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</si>
  <si>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</si>
  <si>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</si>
  <si>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</si>
  <si>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</si>
  <si>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</si>
  <si>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</si>
  <si>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</si>
  <si>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</si>
  <si>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</si>
  <si>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</si>
  <si>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</si>
  <si>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</si>
  <si>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</si>
  <si>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</si>
  <si>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</si>
  <si>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</si>
  <si>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</si>
  <si>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</si>
  <si>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</si>
  <si>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</si>
  <si>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</si>
  <si>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</si>
  <si>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</si>
  <si>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</si>
  <si>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</si>
  <si>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</si>
  <si>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</si>
  <si>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</si>
  <si>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</si>
  <si>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</si>
  <si>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</si>
  <si>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</si>
  <si>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</si>
  <si>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</si>
  <si>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</si>
  <si>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</si>
  <si>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</si>
  <si>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</si>
  <si>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</si>
  <si>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</si>
  <si>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</si>
  <si>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</si>
  <si>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</si>
  <si>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</si>
  <si>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</si>
  <si>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</si>
  <si>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</si>
  <si>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</si>
  <si>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</si>
  <si>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</si>
  <si>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</si>
  <si>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</si>
  <si>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</si>
  <si>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</si>
  <si>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</si>
  <si>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</si>
  <si>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</si>
  <si>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</si>
  <si>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</si>
  <si>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</si>
  <si>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</si>
  <si>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</si>
  <si>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</si>
  <si>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</si>
  <si>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</si>
  <si>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</si>
  <si>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</si>
  <si>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</si>
  <si>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</si>
  <si>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</si>
  <si>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</si>
  <si>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</si>
  <si>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</si>
  <si>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</si>
  <si>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</si>
  <si>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</si>
  <si>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</si>
  <si>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</si>
  <si>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</si>
  <si>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</si>
  <si>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</si>
  <si>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</si>
  <si>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</si>
  <si>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</si>
  <si>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</si>
  <si>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</si>
  <si>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</si>
  <si>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</si>
  <si>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</si>
  <si>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</si>
  <si>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</si>
  <si>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</si>
  <si>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</si>
  <si>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</si>
  <si>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</si>
  <si>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</si>
  <si>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</si>
  <si>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</si>
  <si>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</si>
  <si>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</si>
  <si>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</si>
  <si>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</si>
  <si>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</si>
  <si>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</si>
  <si>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</si>
  <si>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</si>
  <si>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</si>
  <si>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</si>
  <si>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</si>
  <si>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</si>
  <si>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</si>
  <si>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</si>
  <si>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</si>
  <si>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</si>
  <si>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</si>
  <si>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</si>
  <si>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</si>
  <si>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</si>
  <si>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</si>
  <si>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</si>
  <si>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</si>
  <si>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</si>
  <si>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</si>
  <si>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</si>
  <si>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</si>
  <si>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</si>
  <si>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</si>
  <si>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</si>
  <si>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</si>
  <si>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</si>
  <si>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</si>
  <si>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</si>
  <si>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</si>
  <si>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</si>
  <si>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</si>
  <si>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</si>
  <si>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</si>
  <si>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</si>
  <si>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</si>
  <si>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</si>
  <si>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</si>
  <si>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</si>
  <si>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</si>
  <si>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</si>
  <si>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</si>
  <si>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</si>
  <si>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</si>
  <si>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</si>
  <si>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</si>
  <si>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</si>
  <si>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</si>
  <si>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</si>
  <si>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</si>
  <si>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</si>
  <si>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</si>
  <si>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</si>
  <si>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</si>
  <si>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</si>
  <si>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</si>
  <si>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</si>
  <si>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</si>
  <si>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</si>
  <si>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</si>
  <si>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</si>
  <si>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</si>
  <si>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</si>
  <si>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</si>
  <si>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</si>
  <si>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</si>
  <si>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</si>
  <si>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</si>
  <si>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</si>
  <si>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</si>
  <si>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</si>
  <si>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</si>
  <si>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</si>
  <si>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</si>
  <si>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</si>
  <si>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</si>
  <si>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</si>
  <si>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</si>
  <si>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</si>
  <si>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</si>
  <si>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</si>
  <si>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</si>
  <si>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</si>
  <si>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</si>
  <si>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</si>
  <si>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</si>
  <si>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</si>
  <si>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</si>
  <si>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</si>
  <si>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</si>
  <si>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</si>
  <si>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</si>
  <si>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</si>
  <si>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</si>
  <si>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</si>
  <si>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</si>
  <si>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</si>
  <si>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</si>
  <si>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</si>
  <si>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</si>
  <si>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</si>
  <si>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</si>
  <si>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</si>
  <si>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</si>
  <si>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</si>
  <si>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</si>
  <si>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</si>
  <si>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</si>
  <si>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</si>
  <si>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</si>
  <si>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</si>
  <si>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</si>
  <si>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</si>
  <si>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</si>
  <si>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</si>
  <si>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</si>
  <si>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</si>
  <si>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</si>
  <si>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</si>
  <si>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</si>
  <si>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</si>
  <si>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</si>
  <si>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</si>
  <si>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</si>
  <si>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</si>
  <si>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</si>
  <si>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</si>
  <si>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</si>
  <si>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</si>
  <si>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</si>
  <si>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</si>
  <si>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</si>
  <si>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</si>
  <si>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</si>
  <si>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</si>
  <si>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</si>
  <si>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</si>
  <si>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</si>
  <si>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</si>
  <si>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</si>
  <si>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</si>
  <si>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</si>
  <si>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</si>
  <si>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</si>
  <si>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</si>
  <si>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</si>
  <si>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</si>
  <si>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</si>
  <si>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</si>
  <si>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</si>
  <si>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</si>
  <si>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</si>
  <si>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</si>
  <si>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</si>
  <si>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</si>
  <si>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</si>
  <si>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</si>
  <si>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</si>
  <si>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</si>
  <si>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</si>
  <si>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</si>
  <si>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</si>
  <si>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</si>
  <si>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</si>
  <si>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</si>
  <si>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</si>
  <si>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</si>
  <si>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</si>
  <si>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</si>
  <si>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</si>
  <si>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</si>
  <si>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</si>
  <si>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</si>
  <si>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</si>
  <si>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</si>
  <si>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</si>
  <si>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</si>
  <si>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</si>
  <si>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</si>
  <si>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</si>
  <si>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</si>
  <si>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</si>
  <si>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</si>
  <si>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</si>
  <si>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</si>
  <si>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</si>
  <si>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</si>
  <si>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</si>
  <si>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</si>
  <si>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</si>
  <si>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</si>
  <si>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</si>
  <si>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</si>
  <si>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</si>
  <si>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</si>
  <si>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</si>
  <si>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</si>
  <si>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</si>
  <si>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</si>
  <si>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</si>
  <si>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</si>
  <si>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</si>
  <si>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</si>
  <si>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</si>
  <si>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</si>
  <si>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</si>
  <si>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</si>
  <si>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</si>
  <si>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</si>
  <si>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</si>
  <si>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</si>
  <si>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</si>
  <si>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</si>
  <si>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</si>
  <si>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</si>
  <si>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</si>
  <si>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</si>
  <si>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</si>
  <si>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</si>
  <si>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</si>
  <si>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</si>
  <si>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</si>
  <si>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</si>
  <si>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</si>
  <si>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</si>
  <si>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</si>
  <si>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</si>
  <si>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</si>
  <si>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</si>
  <si>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</si>
  <si>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</si>
  <si>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</si>
  <si>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</si>
  <si>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</si>
  <si>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</si>
  <si>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</si>
  <si>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</si>
  <si>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</si>
  <si>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</si>
  <si>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</si>
  <si>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</si>
  <si>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</si>
  <si>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</si>
  <si>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</si>
  <si>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</si>
  <si>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</si>
  <si>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</si>
  <si>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</si>
  <si>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</si>
  <si>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</si>
  <si>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</si>
  <si>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</si>
  <si>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</si>
  <si>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</si>
  <si>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</si>
  <si>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</si>
  <si>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</si>
  <si>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</si>
  <si>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</si>
  <si>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</si>
  <si>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</si>
  <si>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</si>
  <si>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</si>
  <si>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</si>
  <si>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</si>
  <si>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</si>
  <si>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</si>
  <si>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</si>
  <si>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</si>
  <si>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</si>
  <si>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</si>
  <si>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</si>
  <si>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</si>
  <si>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</si>
  <si>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</si>
  <si>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</si>
  <si>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</si>
  <si>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</si>
  <si>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</si>
  <si>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</si>
  <si>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</si>
  <si>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</si>
  <si>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</si>
  <si>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</si>
  <si>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</si>
  <si>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</si>
  <si>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</si>
  <si>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</si>
  <si>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</si>
  <si>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</si>
  <si>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</si>
  <si>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</si>
  <si>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</si>
  <si>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</si>
  <si>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</si>
  <si>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</si>
  <si>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</si>
  <si>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</si>
  <si>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</si>
  <si>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</si>
  <si>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</si>
  <si>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</si>
  <si>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</si>
  <si>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</si>
  <si>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</si>
  <si>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</si>
  <si>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</si>
  <si>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</si>
  <si>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</si>
  <si>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</si>
  <si>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</si>
  <si>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</si>
  <si>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</si>
  <si>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</si>
  <si>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</si>
  <si>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</si>
  <si>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</si>
  <si>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</si>
  <si>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</si>
  <si>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</si>
  <si>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</si>
  <si>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</si>
  <si>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</si>
  <si>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</si>
  <si>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</si>
  <si>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</si>
  <si>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</si>
  <si>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</si>
  <si>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</si>
  <si>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</si>
  <si>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</si>
  <si>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</si>
  <si>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</si>
  <si>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</si>
  <si>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</si>
  <si>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</si>
  <si>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</si>
  <si>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</si>
  <si>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</si>
  <si>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</si>
  <si>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</si>
  <si>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</si>
  <si>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</si>
  <si>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</si>
  <si>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</si>
  <si>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</si>
  <si>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</si>
  <si>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</si>
  <si>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</si>
  <si>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</si>
  <si>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</si>
  <si>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</si>
  <si>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</si>
  <si>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</si>
  <si>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</si>
  <si>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</si>
  <si>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</si>
  <si>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</si>
  <si>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</si>
  <si>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</si>
  <si>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</si>
  <si>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</si>
  <si>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</si>
  <si>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</si>
  <si>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</si>
  <si>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</si>
  <si>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</si>
  <si>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</si>
  <si>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</si>
  <si>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</si>
  <si>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</si>
  <si>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</si>
  <si>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</si>
  <si>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</si>
  <si>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</si>
  <si>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</si>
  <si>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</si>
  <si>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</si>
  <si>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</si>
  <si>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</si>
  <si>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</si>
  <si>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</si>
  <si>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</si>
  <si>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</si>
  <si>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</si>
  <si>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</si>
  <si>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</si>
  <si>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</si>
  <si>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</si>
  <si>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</si>
  <si>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</si>
  <si>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</si>
  <si>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</si>
  <si>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</si>
  <si>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</si>
  <si>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</si>
  <si>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</si>
  <si>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</si>
  <si>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</si>
  <si>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</si>
  <si>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</si>
  <si>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</si>
  <si>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</si>
  <si>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</si>
  <si>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</si>
  <si>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</si>
  <si>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</si>
  <si>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</si>
  <si>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</si>
  <si>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</si>
  <si>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</si>
  <si>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</si>
  <si>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</si>
  <si>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</si>
  <si>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</si>
  <si>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</si>
  <si>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</si>
  <si>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</si>
  <si>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</si>
  <si>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</si>
  <si>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</si>
  <si>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</si>
  <si>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</si>
  <si>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</si>
  <si>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</si>
  <si>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</si>
  <si>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</si>
  <si>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</si>
  <si>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</si>
  <si>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</si>
  <si>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</si>
  <si>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</si>
  <si>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</si>
  <si>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</si>
  <si>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</si>
  <si>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</si>
  <si>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</si>
  <si>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</si>
  <si>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</si>
  <si>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</si>
  <si>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</si>
  <si>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</si>
  <si>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</si>
  <si>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</si>
  <si>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</si>
  <si>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</si>
  <si>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</si>
  <si>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</si>
  <si>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</si>
  <si>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</si>
  <si>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</si>
  <si>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</si>
  <si>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</si>
  <si>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</si>
  <si>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</si>
  <si>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</si>
  <si>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</si>
  <si>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</si>
  <si>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</si>
  <si>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</si>
  <si>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</si>
  <si>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</si>
  <si>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</si>
  <si>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</si>
  <si>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</si>
  <si>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</si>
  <si>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</si>
  <si>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</si>
  <si>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</si>
  <si>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</si>
  <si>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</si>
  <si>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</si>
  <si>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</si>
  <si>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</si>
  <si>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</si>
  <si>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</si>
  <si>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</si>
  <si>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</si>
  <si>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</si>
  <si>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</si>
  <si>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</si>
  <si>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</si>
  <si>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</si>
  <si>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</si>
  <si>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</si>
  <si>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</si>
  <si>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</si>
  <si>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</si>
  <si>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</si>
  <si>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</si>
  <si>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</si>
  <si>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</si>
  <si>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</si>
  <si>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</si>
  <si>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</si>
  <si>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</si>
  <si>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</si>
  <si>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</si>
  <si>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</si>
  <si>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</si>
  <si>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</si>
  <si>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</si>
  <si>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</si>
  <si>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</si>
  <si>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</si>
  <si>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</si>
  <si>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</si>
  <si>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</si>
  <si>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</si>
  <si>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</si>
  <si>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</si>
  <si>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</si>
  <si>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</si>
  <si>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</si>
  <si>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</si>
  <si>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</si>
  <si>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</si>
  <si>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</si>
  <si>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</si>
  <si>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</si>
  <si>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</si>
  <si>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</si>
  <si>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</si>
  <si>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</si>
  <si>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</si>
  <si>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</si>
  <si>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</si>
  <si>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</si>
  <si>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</si>
  <si>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</si>
  <si>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</si>
  <si>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</si>
  <si>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</si>
  <si>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</si>
  <si>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</si>
  <si>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</si>
  <si>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</si>
  <si>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</si>
  <si>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</si>
  <si>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</si>
  <si>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</si>
  <si>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</si>
  <si>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</si>
  <si>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</si>
  <si>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</si>
  <si>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</si>
  <si>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</si>
  <si>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</si>
  <si>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</si>
  <si>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</si>
  <si>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</si>
  <si>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</si>
  <si>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</si>
  <si>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</si>
  <si>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</si>
  <si>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</si>
  <si>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</si>
  <si>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</si>
  <si>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</si>
  <si>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</si>
  <si>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</si>
  <si>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</si>
  <si>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</si>
  <si>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</si>
  <si>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</si>
  <si>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</si>
  <si>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</si>
  <si>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</si>
  <si>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</si>
  <si>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</si>
  <si>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</si>
  <si>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</si>
  <si>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</si>
  <si>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</si>
  <si>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</si>
  <si>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</si>
  <si>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</si>
  <si>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</si>
  <si>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</si>
  <si>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</si>
  <si>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</si>
  <si>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</si>
  <si>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</si>
  <si>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</si>
  <si>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</si>
  <si>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</si>
  <si>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</si>
  <si>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</si>
  <si>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</si>
  <si>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</si>
  <si>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</si>
  <si>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</si>
  <si>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</si>
  <si>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</si>
  <si>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</si>
  <si>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</si>
  <si>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</si>
  <si>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</si>
  <si>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</si>
  <si>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</si>
  <si>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</si>
  <si>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</si>
  <si>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</si>
  <si>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</si>
  <si>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</si>
  <si>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</si>
  <si>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</si>
  <si>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</si>
  <si>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</si>
  <si>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</si>
  <si>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</si>
  <si>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</si>
  <si>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</si>
  <si>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</si>
  <si>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</si>
  <si>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</si>
  <si>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</si>
  <si>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</si>
  <si>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</si>
  <si>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</si>
  <si>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</si>
  <si>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</si>
  <si>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</si>
  <si>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</si>
  <si>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</si>
  <si>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</si>
  <si>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</si>
  <si>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</si>
  <si>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</si>
  <si>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</si>
  <si>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</si>
  <si>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</si>
  <si>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</si>
  <si>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</si>
  <si>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</si>
  <si>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</si>
  <si>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</si>
  <si>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</si>
  <si>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</si>
  <si>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</si>
  <si>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</si>
  <si>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</si>
  <si>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</si>
  <si>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</si>
  <si>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</si>
  <si>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</si>
  <si>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</si>
  <si>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</si>
  <si>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</si>
  <si>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</si>
  <si>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</si>
  <si>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</si>
  <si>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</si>
  <si>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</si>
  <si>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</si>
  <si>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</si>
  <si>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</si>
  <si>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</si>
  <si>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</si>
  <si>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</si>
  <si>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</si>
  <si>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</si>
  <si>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</si>
  <si>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</si>
  <si>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</si>
  <si>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</si>
  <si>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</si>
  <si>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</si>
  <si>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</si>
  <si>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</si>
  <si>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</si>
  <si>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</si>
  <si>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</si>
  <si>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</si>
  <si>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</si>
  <si>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</si>
  <si>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</si>
  <si>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</si>
  <si>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</si>
  <si>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</si>
  <si>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</si>
  <si>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</si>
  <si>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</si>
  <si>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</si>
  <si>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</si>
  <si>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</si>
  <si>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</si>
  <si>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</si>
  <si>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</si>
  <si>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</si>
  <si>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</si>
  <si>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</si>
  <si>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</si>
  <si>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</si>
  <si>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</si>
  <si>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</si>
  <si>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</si>
  <si>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</si>
  <si>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</si>
  <si>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</si>
  <si>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</si>
  <si>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</si>
  <si>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</si>
  <si>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</si>
  <si>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</si>
  <si>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</si>
  <si>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</si>
  <si>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</si>
  <si>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</si>
  <si>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</si>
  <si>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</si>
  <si>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</si>
  <si>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</si>
  <si>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</si>
  <si>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</si>
  <si>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</si>
  <si>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</si>
  <si>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</si>
  <si>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</si>
  <si>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</si>
  <si>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</si>
  <si>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</si>
  <si>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</si>
  <si>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</si>
  <si>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</si>
  <si>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</si>
  <si>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</si>
  <si>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</si>
  <si>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</si>
  <si>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</si>
  <si>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</si>
  <si>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</si>
  <si>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</si>
  <si>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</si>
  <si>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</si>
  <si>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</si>
  <si>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</si>
  <si>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</si>
  <si>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</si>
  <si>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</si>
  <si>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</si>
  <si>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</si>
  <si>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</si>
  <si>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</si>
  <si>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</si>
  <si>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</si>
  <si>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</si>
  <si>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</si>
  <si>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</si>
  <si>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</si>
  <si>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</si>
  <si>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</si>
  <si>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</si>
  <si>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</si>
  <si>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</si>
  <si>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</si>
  <si>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</si>
  <si>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</si>
  <si>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</si>
  <si>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</si>
  <si>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</si>
  <si>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</si>
  <si>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</si>
  <si>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</si>
  <si>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</si>
  <si>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</si>
  <si>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</si>
  <si>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</si>
  <si>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</si>
  <si>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</si>
  <si>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</si>
  <si>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</si>
  <si>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</si>
  <si>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</si>
  <si>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</si>
  <si>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</si>
  <si>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</si>
  <si>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</si>
  <si>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</si>
  <si>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</si>
  <si>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</si>
  <si>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</si>
  <si>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</si>
  <si>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</si>
  <si>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</si>
  <si>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</si>
  <si>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</si>
  <si>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</si>
  <si>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</si>
  <si>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</si>
  <si>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</si>
  <si>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</si>
  <si>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</si>
  <si>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</si>
  <si>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</si>
  <si>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</si>
  <si>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</si>
  <si>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</si>
  <si>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</si>
  <si>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</si>
  <si>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</si>
  <si>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</si>
  <si>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</si>
  <si>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</si>
  <si>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</si>
  <si>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</si>
  <si>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</si>
  <si>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</si>
  <si>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</si>
  <si>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</si>
  <si>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</si>
  <si>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</si>
  <si>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</si>
  <si>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</si>
  <si>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</si>
  <si>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</si>
  <si>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</si>
  <si>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</si>
  <si>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</si>
  <si>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</si>
  <si>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</si>
  <si>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</si>
  <si>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</si>
  <si>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</si>
  <si>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</si>
  <si>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</si>
  <si>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</si>
  <si>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</si>
  <si>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</si>
  <si>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</si>
  <si>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</si>
  <si>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</si>
  <si>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</si>
  <si>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</si>
  <si>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</si>
  <si>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</si>
  <si>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</si>
  <si>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</si>
  <si>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</si>
  <si>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</si>
  <si>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</si>
  <si>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</si>
  <si>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</si>
  <si>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</si>
  <si>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</si>
  <si>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</si>
  <si>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</si>
  <si>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</si>
  <si>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</si>
  <si>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</si>
  <si>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</si>
  <si>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</si>
  <si>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</si>
  <si>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</si>
  <si>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</si>
  <si>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</si>
  <si>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</si>
  <si>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</si>
  <si>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</si>
  <si>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</si>
  <si>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</si>
  <si>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</si>
  <si>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</si>
  <si>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</si>
  <si>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</si>
  <si>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</si>
  <si>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</si>
  <si>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</si>
  <si>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</si>
  <si>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</si>
  <si>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</si>
  <si>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</si>
  <si>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</si>
  <si>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</si>
  <si>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</si>
  <si>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</si>
  <si>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</si>
  <si>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</si>
  <si>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</si>
  <si>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</si>
  <si>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</si>
  <si>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</si>
  <si>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</si>
  <si>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</si>
  <si>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</si>
  <si>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</si>
  <si>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</si>
  <si>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</si>
  <si>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</si>
  <si>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</si>
  <si>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</si>
  <si>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</si>
  <si>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</si>
  <si>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</si>
  <si>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</si>
  <si>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</si>
  <si>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</si>
  <si>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</si>
  <si>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</si>
  <si>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</si>
  <si>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</si>
  <si>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</si>
  <si>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</si>
  <si>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</si>
  <si>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</si>
  <si>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</si>
  <si>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</si>
  <si>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</si>
  <si>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</si>
  <si>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</si>
  <si>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</si>
  <si>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</si>
  <si>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</si>
  <si>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</si>
  <si>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</si>
  <si>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</si>
  <si>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</si>
  <si>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</si>
  <si>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</si>
  <si>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</si>
  <si>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</si>
  <si>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</si>
  <si>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</si>
  <si>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</si>
  <si>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</si>
  <si>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</si>
  <si>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</si>
  <si>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</si>
  <si>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</si>
  <si>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</si>
  <si>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</si>
  <si>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</si>
  <si>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</si>
  <si>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</si>
  <si>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</si>
  <si>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</si>
  <si>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</si>
  <si>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</si>
  <si>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</si>
  <si>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</si>
  <si>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</si>
  <si>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</si>
  <si>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</si>
  <si>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</si>
  <si>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</si>
  <si>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</si>
  <si>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</si>
  <si>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</si>
  <si>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</si>
  <si>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</si>
  <si>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</si>
  <si>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</si>
  <si>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</si>
  <si>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</si>
  <si>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</si>
  <si>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</si>
  <si>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</si>
  <si>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</si>
  <si>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</si>
  <si>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</si>
  <si>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</si>
  <si>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</si>
  <si>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</si>
  <si>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</si>
  <si>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</si>
  <si>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</si>
  <si>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</si>
  <si>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</si>
  <si>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</si>
  <si>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</si>
  <si>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</si>
  <si>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</si>
  <si>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</si>
  <si>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</si>
  <si>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</si>
  <si>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</si>
  <si>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</si>
  <si>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</si>
  <si>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</si>
  <si>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</si>
  <si>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</si>
  <si>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</si>
  <si>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</si>
  <si>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</si>
  <si>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</si>
  <si>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</si>
  <si>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</si>
  <si>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</si>
  <si>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</si>
  <si>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</si>
  <si>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</si>
  <si>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</si>
  <si>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</si>
  <si>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</si>
  <si>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</si>
  <si>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</si>
  <si>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</si>
  <si>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</si>
  <si>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</si>
  <si>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</si>
  <si>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</si>
  <si>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</si>
  <si>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</si>
  <si>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</si>
  <si>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</si>
  <si>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</si>
  <si>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</si>
  <si>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</si>
  <si>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</si>
  <si>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</si>
  <si>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</si>
  <si>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</si>
  <si>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</si>
  <si>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</si>
  <si>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</si>
  <si>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</si>
  <si>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</si>
  <si>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</si>
  <si>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</si>
  <si>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</si>
  <si>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</si>
  <si>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</si>
  <si>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</si>
  <si>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</si>
  <si>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</si>
  <si>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</si>
  <si>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</si>
  <si>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</si>
  <si>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</si>
  <si>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</si>
  <si>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</si>
  <si>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</si>
  <si>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</si>
  <si>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</si>
  <si>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</si>
  <si>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</si>
  <si>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</si>
  <si>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</si>
  <si>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</si>
  <si>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</si>
  <si>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</si>
  <si>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</si>
  <si>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</si>
  <si>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</si>
  <si>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</si>
  <si>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</si>
  <si>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</si>
  <si>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</si>
  <si>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</si>
  <si>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</si>
  <si>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</si>
  <si>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</si>
  <si>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</si>
  <si>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</si>
  <si>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</si>
  <si>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</si>
  <si>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</si>
  <si>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</si>
  <si>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</si>
  <si>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</si>
  <si>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</si>
  <si>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</si>
  <si>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</si>
  <si>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</si>
  <si>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</si>
  <si>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</si>
  <si>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</si>
  <si>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</si>
  <si>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</si>
  <si>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</si>
  <si>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</si>
  <si>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</si>
  <si>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</si>
  <si>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</si>
  <si>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</si>
  <si>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</si>
  <si>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</si>
  <si>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</si>
  <si>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</si>
  <si>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</si>
  <si>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</si>
  <si>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</si>
  <si>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</si>
  <si>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</si>
  <si>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</si>
  <si>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</si>
  <si>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</si>
  <si>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</si>
  <si>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</si>
  <si>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</si>
  <si>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</si>
  <si>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</si>
  <si>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</si>
  <si>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</si>
  <si>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</si>
  <si>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</si>
  <si>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</si>
  <si>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</si>
  <si>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</si>
  <si>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</si>
  <si>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</si>
  <si>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</si>
  <si>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</si>
  <si>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</si>
  <si>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</si>
  <si>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</si>
  <si>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</si>
  <si>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</si>
  <si>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</si>
  <si>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</si>
  <si>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</si>
  <si>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</si>
  <si>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</si>
  <si>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</si>
  <si>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</si>
  <si>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</si>
  <si>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</si>
  <si>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</si>
  <si>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</si>
  <si>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</si>
  <si>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</si>
  <si>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</si>
  <si>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</si>
  <si>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</si>
  <si>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</si>
  <si>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</si>
  <si>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</si>
  <si>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</si>
  <si>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</si>
  <si>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</si>
  <si>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</si>
  <si>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</si>
  <si>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</si>
  <si>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</si>
  <si>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</si>
  <si>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</si>
  <si>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</si>
  <si>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</si>
  <si>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</si>
  <si>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</si>
  <si>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</si>
  <si>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</si>
  <si>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</si>
  <si>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</si>
  <si>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</si>
  <si>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</si>
  <si>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</si>
  <si>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</si>
  <si>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</si>
  <si>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</si>
  <si>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</si>
  <si>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</si>
  <si>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</si>
  <si>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</si>
  <si>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</si>
  <si>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</si>
  <si>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</si>
  <si>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</si>
  <si>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</si>
  <si>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</si>
  <si>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</si>
  <si>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</si>
  <si>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</si>
  <si>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</si>
  <si>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</si>
  <si>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</si>
  <si>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</si>
  <si>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</si>
  <si>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</si>
  <si>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</si>
  <si>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</si>
  <si>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</si>
  <si>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</si>
  <si>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</si>
  <si>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</si>
  <si>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</si>
  <si>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</si>
  <si>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</si>
  <si>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</si>
  <si>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</si>
  <si>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</si>
  <si>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</si>
  <si>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</si>
  <si>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</si>
  <si>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</si>
  <si>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061</t>
  </si>
  <si>
    <t>047</t>
  </si>
  <si>
    <t>044</t>
  </si>
  <si>
    <t>381</t>
  </si>
  <si>
    <t>438</t>
  </si>
  <si>
    <t>031</t>
  </si>
  <si>
    <t>051</t>
  </si>
  <si>
    <t>326</t>
  </si>
  <si>
    <t>327</t>
  </si>
  <si>
    <t>233</t>
  </si>
  <si>
    <t>234</t>
  </si>
  <si>
    <t>261</t>
  </si>
  <si>
    <t>313</t>
  </si>
  <si>
    <t>252</t>
  </si>
  <si>
    <t>253</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</si>
  <si>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</si>
  <si>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</si>
  <si>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</si>
  <si>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</si>
  <si>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</si>
  <si>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</si>
  <si>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</si>
  <si>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</si>
  <si>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</si>
  <si>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</si>
  <si>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</si>
  <si>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</si>
  <si>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20-642-2014</t>
  </si>
  <si>
    <t>20-643-2014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</si>
  <si>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</si>
  <si>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</si>
  <si>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</si>
  <si>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</si>
  <si>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</si>
  <si>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</si>
  <si>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</si>
  <si>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</si>
  <si>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</si>
  <si>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</si>
  <si>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</si>
  <si>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</si>
  <si>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</si>
  <si>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</si>
  <si>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</si>
  <si>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</si>
  <si>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DISTRITO ESPECIAL, INDUSTRIAL  Y PORTUARIO DE BARRANQUILLA</t>
  </si>
  <si>
    <t>012017001043</t>
  </si>
  <si>
    <t>012016001205</t>
  </si>
  <si>
    <t>012017002489</t>
  </si>
  <si>
    <t>Union temporal Amigos del Atlantico</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</si>
  <si>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</si>
  <si>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</si>
  <si>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</si>
  <si>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</si>
  <si>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</si>
  <si>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</si>
  <si>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</si>
  <si>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</si>
  <si>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</si>
  <si>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</si>
  <si>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</si>
  <si>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</si>
  <si>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</si>
  <si>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</si>
  <si>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</si>
  <si>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</si>
  <si>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</si>
  <si>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</si>
  <si>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</si>
  <si>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NIXON JOSE CAEZ JIMENEZ</t>
  </si>
  <si>
    <t>CALLE 44 # 18-08 BARRANQUILLA</t>
  </si>
  <si>
    <t>3015809996</t>
  </si>
  <si>
    <t>CALLE 44  18 08 BARRANQUILLA</t>
  </si>
  <si>
    <t>fundacol2013@outlook.com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</si>
  <si>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</si>
  <si>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2021-8-10000188</t>
  </si>
  <si>
    <t>UNION TEMPORAL AMIGOS DEL ATLANTICO</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</si>
  <si>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</si>
  <si>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ICBF REGIONAL ATLANTICO</t>
  </si>
  <si>
    <t>083</t>
  </si>
  <si>
    <t>071</t>
  </si>
  <si>
    <t>050</t>
  </si>
  <si>
    <t>066</t>
  </si>
  <si>
    <t>082</t>
  </si>
  <si>
    <t>114</t>
  </si>
  <si>
    <t>097</t>
  </si>
  <si>
    <t>113</t>
  </si>
  <si>
    <t>093</t>
  </si>
  <si>
    <t>140</t>
  </si>
  <si>
    <t>223</t>
  </si>
  <si>
    <t>228</t>
  </si>
  <si>
    <t>229</t>
  </si>
  <si>
    <t>444</t>
  </si>
  <si>
    <t>446</t>
  </si>
  <si>
    <t>451</t>
  </si>
  <si>
    <t>721</t>
  </si>
  <si>
    <t>782</t>
  </si>
  <si>
    <t>301</t>
  </si>
  <si>
    <t>317</t>
  </si>
  <si>
    <t>568</t>
  </si>
  <si>
    <t>560</t>
  </si>
  <si>
    <t>283</t>
  </si>
  <si>
    <t>294</t>
  </si>
  <si>
    <t>443</t>
  </si>
  <si>
    <t>744</t>
  </si>
  <si>
    <t>325</t>
  </si>
  <si>
    <t>557</t>
  </si>
  <si>
    <t>78</t>
  </si>
  <si>
    <t>93</t>
  </si>
  <si>
    <t>168</t>
  </si>
  <si>
    <t>227</t>
  </si>
  <si>
    <t>450</t>
  </si>
  <si>
    <t>789</t>
  </si>
  <si>
    <t>307</t>
  </si>
  <si>
    <t>566</t>
  </si>
  <si>
    <t>271</t>
  </si>
  <si>
    <t>149</t>
  </si>
  <si>
    <t>281</t>
  </si>
  <si>
    <t>339</t>
  </si>
  <si>
    <t>337</t>
  </si>
  <si>
    <t>334</t>
  </si>
  <si>
    <t>310</t>
  </si>
  <si>
    <t>Apoyar a las familias en desarrollo con mujeres gestantes, madres lactantes y niños y niñas menores de dos años (FAMI) y brindar atención a la primera infancia, niños y niñas menores de (5) años (0-7) que se encuentren en vulnerabilidad psicoafectiva, nutricional, económica y social a través de hogares comunitarios de Bienestar prioritariamente en situación de desplazamiento</t>
  </si>
  <si>
    <t>no</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</si>
  <si>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</si>
  <si>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</si>
  <si>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</si>
  <si>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niños y niñas menores de (5) años de familias en situación de vulnerabilidad económica, social, cultural, nutricional, y psicoafectiva, a través de los hogares comunitarios de bienestar en las siguientes formas de atención:  familiares, multiples,grupales, jardín social, empresariales y en la modalidad FAMI, de conformidad con los lineamientos, estándares y directrices que el ICBF expida para las mismas.</t>
  </si>
  <si>
    <t>Brindar atención a la primera infancia, niños y niñas menores de (5) años de familias en situación de vulnerabilidad económica, social, cultural, nutricional, y psicoafectiva , a través de los hogares comunitarios  de bienestar  en las siguientes formas de atención:  familiares, multiples,grupales,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</si>
  <si>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</si>
  <si>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</si>
  <si>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educación inicial en el marco de la atención integral a niñas y niños menores de 5 años, o hasta su ingreso al grado de transición, de conformidad con las directrices, lineamientos y parámetros establecidos por el ICBF para los servicios: hogares comunitarios de bienestar familiares, hogares comunitarios de bienestar cualificados o integrales y hogares comunitarios de bienestar familia mujer e infancia FAMI.</t>
  </si>
  <si>
    <t>Prestar los servicios HCB FAMILIARES-HCB INTEGRALES-HCB-FAMI, de conformidad con las directrices, lineamientos y parámetros establecidos por el ICBF, establecidos por la política en armonía por la política de estado para el desarrollo integral de la primera infancia de CERO A SIEMPRE.</t>
  </si>
  <si>
    <t>Prestar los servicios HCB INTEGRALES-HCB FAMI, de conformidad con las directrices, lineamientos y parámetros establecidos por el ICBF, establecidos por la política en armonía por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</si>
  <si>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</si>
  <si>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</si>
  <si>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Prestar el servicio de atencion a niñas y niños y a mujeres gestantes de acuerdo al servicio contratado, en el marco de la politica de estado para el desarrollo integral a la primera infancia "de cero a siempre" </t>
  </si>
  <si>
    <t>Brindar atencion a la primera infancia, niños y niñs menores de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</si>
  <si>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Prestar el servicio de educacion inicial en el marco de la atencion integral a niñas y niños menores de 5 años o hasta su ingreso al grado de transicion de conformidad con los manuales operativos de la modalidad y directrices establecidas por el ICBF en armonia con la politica de estado para el desarrollo integral  de la primera infancia de dero a siempre</t>
  </si>
  <si>
    <t>Atender a niños y niñas menores de 5 años o hasta su ingreso al grado de transicion en los servicios de educacion inicial y cuidado, con el fin de promover el desarrollo integral de la primera infancia con calidad, de conformidad con los lineamientos directrices y parametros establecidos por el ICBF.</t>
  </si>
  <si>
    <t xml:space="preserve">Brindar Atención y apoyo a las familias con vulnerabilidad económica,  social, cultural, nutricional y psicoafectiva a través de hogares comunitarios de bienestar modalidades: 0-5 años, en las siguientes formas de atención; familiares, múltiples, grupales y empresariales, prioritariamente en situación de desplazamiento, y en la modalidad FAMI , apoyar las familias en desarrollo con mujeres gestantes madres lactantes y menor de 2 años que se encuentren en vulnerabilidad psicoafectiva, nutricional económica y social prioritariamente en situación de desplazamiento. </t>
  </si>
  <si>
    <t>435</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</si>
  <si>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s ls primera infancia y las directrices establecidas por el &gt;ICBF en armonia con la politica de estado para el desarrollo integral de la primera infancia de cero a siempre</t>
  </si>
  <si>
    <t>WILMAN PAEZ ZURETH</t>
  </si>
  <si>
    <t>CALLE 57 No. 32-58 PISO 3 OFICINA 302 BARRANQUILLA</t>
  </si>
  <si>
    <t>3093831</t>
  </si>
  <si>
    <t>fundacionfundepro@hotmail.com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</si>
</sst>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12" fillId="3" borderId="8" xfId="0" applyNumberFormat="1" applyFont="1" applyFill="1" applyBorder="1" applyAlignment="1" applyProtection="1">
      <alignment horizontal="lef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I162" zoomScale="70" zoomScaleNormal="70" zoomScaleSheetLayoutView="40" zoomScalePageLayoutView="40" workbookViewId="0">
      <selection activeCell="I212" sqref="I21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00" t="s">
        <v>2658</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63">
        <f ca="1">NOW()</f>
        <v>44194.246701504628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13" t="str">
        <f>HYPERLINK("#Integrante_1!A109","CAPACIDAD RESIDUAL")</f>
        <v>CAPACIDAD RESIDUAL</v>
      </c>
      <c r="F8" s="214"/>
      <c r="G8" s="21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13" t="str">
        <f>HYPERLINK("#Integrante_1!A162","TALENTO HUMANO")</f>
        <v>TALENTO HUMANO</v>
      </c>
      <c r="F9" s="214"/>
      <c r="G9" s="21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13" t="str">
        <f>HYPERLINK("#Integrante_1!F162","INFRAESTRUCTURA")</f>
        <v>INFRAESTRUCTURA</v>
      </c>
      <c r="F10" s="214"/>
      <c r="G10" s="21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99" t="s">
        <v>2757</v>
      </c>
      <c r="D15" s="35"/>
      <c r="E15" s="35"/>
      <c r="F15" s="5"/>
      <c r="G15" s="32" t="s">
        <v>1168</v>
      </c>
      <c r="H15" s="105" t="s">
        <v>163</v>
      </c>
      <c r="I15" s="32" t="s">
        <v>2629</v>
      </c>
      <c r="J15" s="110" t="s">
        <v>2637</v>
      </c>
      <c r="L15" s="206" t="s">
        <v>8</v>
      </c>
      <c r="M15" s="206"/>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16" t="s">
        <v>2644</v>
      </c>
      <c r="I19" s="132" t="s">
        <v>11</v>
      </c>
      <c r="J19" s="133" t="s">
        <v>10</v>
      </c>
      <c r="K19" s="133" t="s">
        <v>2613</v>
      </c>
      <c r="L19" s="133" t="s">
        <v>1161</v>
      </c>
      <c r="M19" s="133" t="s">
        <v>1162</v>
      </c>
      <c r="N19" s="134" t="s">
        <v>2614</v>
      </c>
      <c r="O19" s="129"/>
      <c r="Q19" s="51"/>
      <c r="R19" s="51"/>
    </row>
    <row r="20" spans="1:23" ht="30" customHeight="1" x14ac:dyDescent="0.25">
      <c r="A20" s="9"/>
      <c r="B20" s="281">
        <v>900044471</v>
      </c>
      <c r="C20" s="5"/>
      <c r="D20" s="74"/>
      <c r="E20" s="152" t="s">
        <v>2669</v>
      </c>
      <c r="F20" s="186" t="s">
        <v>2758</v>
      </c>
      <c r="G20" s="5"/>
      <c r="H20" s="216"/>
      <c r="I20" s="195" t="s">
        <v>163</v>
      </c>
      <c r="J20" s="196" t="s">
        <v>183</v>
      </c>
      <c r="K20" s="197">
        <v>1583851394</v>
      </c>
      <c r="L20" s="198"/>
      <c r="M20" s="198">
        <v>44561</v>
      </c>
      <c r="N20" s="127">
        <f>+(M20-L20)/30</f>
        <v>1485.3666666666666</v>
      </c>
      <c r="O20" s="130"/>
      <c r="U20" s="126"/>
      <c r="V20" s="107">
        <f ca="1">NOW()</f>
        <v>44194.246701504628</v>
      </c>
      <c r="W20" s="107">
        <f ca="1">NOW()</f>
        <v>44194.246701504628</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1"/>
      <c r="I37" s="122"/>
      <c r="J37" s="122"/>
      <c r="K37" s="122"/>
      <c r="L37" s="122"/>
      <c r="M37" s="122"/>
      <c r="N37" s="122"/>
      <c r="O37" s="123"/>
    </row>
    <row r="38" spans="1:16" ht="21" customHeight="1" x14ac:dyDescent="0.25">
      <c r="A38" s="9"/>
      <c r="B38" s="210" t="str">
        <f>VLOOKUP(B20,EAS!A2:B1439,2,0)</f>
        <v>FUNDACION PARA EL DESARROLLO Y LA PROMOCION COMUNITARIA SIGLA FUNDEPRO</v>
      </c>
      <c r="C38" s="210"/>
      <c r="D38" s="210"/>
      <c r="E38" s="210"/>
      <c r="F38" s="210"/>
      <c r="G38" s="5"/>
      <c r="H38" s="124"/>
      <c r="I38" s="220" t="s">
        <v>7</v>
      </c>
      <c r="J38" s="220"/>
      <c r="K38" s="220"/>
      <c r="L38" s="220"/>
      <c r="M38" s="220"/>
      <c r="N38" s="220"/>
      <c r="O38" s="125"/>
    </row>
    <row r="39" spans="1:16" ht="42.95" customHeight="1" thickBot="1" x14ac:dyDescent="0.3">
      <c r="A39" s="10"/>
      <c r="B39" s="11"/>
      <c r="C39" s="11"/>
      <c r="D39" s="11"/>
      <c r="E39" s="11"/>
      <c r="F39" s="11"/>
      <c r="G39" s="11"/>
      <c r="H39" s="10"/>
      <c r="I39" s="270" t="s">
        <v>2759</v>
      </c>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2659</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2760</v>
      </c>
      <c r="C48" s="118" t="s">
        <v>31</v>
      </c>
      <c r="D48" s="115" t="s">
        <v>2761</v>
      </c>
      <c r="E48" s="282">
        <v>40190</v>
      </c>
      <c r="F48" s="282">
        <v>40543</v>
      </c>
      <c r="G48" s="164">
        <f>IF(AND(E48&lt;&gt;"",F48&lt;&gt;""),((F48-E48)/30),"")</f>
        <v>11.766666666666667</v>
      </c>
      <c r="H48" s="116" t="s">
        <v>2804</v>
      </c>
      <c r="I48" s="115" t="s">
        <v>163</v>
      </c>
      <c r="J48" s="115" t="s">
        <v>165</v>
      </c>
      <c r="K48" s="117">
        <v>135998802</v>
      </c>
      <c r="L48" s="118" t="s">
        <v>1148</v>
      </c>
      <c r="M48" s="112">
        <f t="shared" ref="M48:M89" si="2">+IF(L48="No",1,IF(L48="Si","Ingrese %",""))</f>
        <v>1</v>
      </c>
      <c r="N48" s="118" t="s">
        <v>27</v>
      </c>
      <c r="O48" s="118" t="s">
        <v>2805</v>
      </c>
      <c r="P48" s="80"/>
    </row>
    <row r="49" spans="1:16" s="6" customFormat="1" ht="24.75" customHeight="1" x14ac:dyDescent="0.25">
      <c r="A49" s="135">
        <v>2</v>
      </c>
      <c r="B49" s="116" t="s">
        <v>2760</v>
      </c>
      <c r="C49" s="118" t="s">
        <v>31</v>
      </c>
      <c r="D49" s="115" t="s">
        <v>2762</v>
      </c>
      <c r="E49" s="282">
        <v>40563</v>
      </c>
      <c r="F49" s="282">
        <v>40908</v>
      </c>
      <c r="G49" s="164">
        <f t="shared" ref="G49:G107" si="3">IF(AND(E49&lt;&gt;"",F49&lt;&gt;""),((F49-E49)/30),"")</f>
        <v>11.5</v>
      </c>
      <c r="H49" s="116" t="s">
        <v>2806</v>
      </c>
      <c r="I49" s="115" t="s">
        <v>163</v>
      </c>
      <c r="J49" s="115" t="s">
        <v>165</v>
      </c>
      <c r="K49" s="117">
        <v>170619140</v>
      </c>
      <c r="L49" s="118" t="s">
        <v>1148</v>
      </c>
      <c r="M49" s="112">
        <f t="shared" si="2"/>
        <v>1</v>
      </c>
      <c r="N49" s="118" t="s">
        <v>27</v>
      </c>
      <c r="O49" s="118" t="s">
        <v>2805</v>
      </c>
      <c r="P49" s="80"/>
    </row>
    <row r="50" spans="1:16" s="6" customFormat="1" ht="24.75" customHeight="1" x14ac:dyDescent="0.25">
      <c r="A50" s="135">
        <v>3</v>
      </c>
      <c r="B50" s="116" t="s">
        <v>2760</v>
      </c>
      <c r="C50" s="118" t="s">
        <v>31</v>
      </c>
      <c r="D50" s="115" t="s">
        <v>2763</v>
      </c>
      <c r="E50" s="282">
        <v>40932</v>
      </c>
      <c r="F50" s="282">
        <v>41273</v>
      </c>
      <c r="G50" s="164">
        <f t="shared" si="3"/>
        <v>11.366666666666667</v>
      </c>
      <c r="H50" s="116" t="s">
        <v>2807</v>
      </c>
      <c r="I50" s="115" t="s">
        <v>163</v>
      </c>
      <c r="J50" s="115" t="s">
        <v>165</v>
      </c>
      <c r="K50" s="117">
        <v>461190277</v>
      </c>
      <c r="L50" s="118" t="s">
        <v>1148</v>
      </c>
      <c r="M50" s="112">
        <f t="shared" si="2"/>
        <v>1</v>
      </c>
      <c r="N50" s="118" t="s">
        <v>27</v>
      </c>
      <c r="O50" s="118" t="s">
        <v>2805</v>
      </c>
      <c r="P50" s="80"/>
    </row>
    <row r="51" spans="1:16" s="6" customFormat="1" ht="24.75" customHeight="1" outlineLevel="1" x14ac:dyDescent="0.25">
      <c r="A51" s="135">
        <v>4</v>
      </c>
      <c r="B51" s="116" t="s">
        <v>2760</v>
      </c>
      <c r="C51" s="118" t="s">
        <v>31</v>
      </c>
      <c r="D51" s="115" t="s">
        <v>2764</v>
      </c>
      <c r="E51" s="282">
        <v>41145</v>
      </c>
      <c r="F51" s="282">
        <v>41273</v>
      </c>
      <c r="G51" s="164">
        <f t="shared" si="3"/>
        <v>4.2666666666666666</v>
      </c>
      <c r="H51" s="116" t="s">
        <v>2808</v>
      </c>
      <c r="I51" s="115" t="s">
        <v>163</v>
      </c>
      <c r="J51" s="115" t="s">
        <v>165</v>
      </c>
      <c r="K51" s="113">
        <v>30450681</v>
      </c>
      <c r="L51" s="118" t="s">
        <v>1148</v>
      </c>
      <c r="M51" s="112">
        <f t="shared" si="2"/>
        <v>1</v>
      </c>
      <c r="N51" s="118" t="s">
        <v>27</v>
      </c>
      <c r="O51" s="118" t="s">
        <v>2805</v>
      </c>
      <c r="P51" s="80"/>
    </row>
    <row r="52" spans="1:16" s="7" customFormat="1" ht="24.75" customHeight="1" outlineLevel="1" x14ac:dyDescent="0.25">
      <c r="A52" s="136">
        <v>5</v>
      </c>
      <c r="B52" s="116" t="s">
        <v>2760</v>
      </c>
      <c r="C52" s="118" t="s">
        <v>31</v>
      </c>
      <c r="D52" s="115" t="s">
        <v>2765</v>
      </c>
      <c r="E52" s="282">
        <v>41303</v>
      </c>
      <c r="F52" s="282">
        <v>41639</v>
      </c>
      <c r="G52" s="164">
        <f t="shared" si="3"/>
        <v>11.2</v>
      </c>
      <c r="H52" s="116" t="s">
        <v>2809</v>
      </c>
      <c r="I52" s="115" t="s">
        <v>163</v>
      </c>
      <c r="J52" s="115" t="s">
        <v>165</v>
      </c>
      <c r="K52" s="113">
        <v>241453908</v>
      </c>
      <c r="L52" s="118" t="s">
        <v>1148</v>
      </c>
      <c r="M52" s="112">
        <f t="shared" si="2"/>
        <v>1</v>
      </c>
      <c r="N52" s="118" t="s">
        <v>27</v>
      </c>
      <c r="O52" s="118" t="s">
        <v>2805</v>
      </c>
      <c r="P52" s="81"/>
    </row>
    <row r="53" spans="1:16" s="7" customFormat="1" ht="24.75" customHeight="1" outlineLevel="1" x14ac:dyDescent="0.25">
      <c r="A53" s="136">
        <v>6</v>
      </c>
      <c r="B53" s="116" t="s">
        <v>2760</v>
      </c>
      <c r="C53" s="118" t="s">
        <v>31</v>
      </c>
      <c r="D53" s="115" t="s">
        <v>2766</v>
      </c>
      <c r="E53" s="282">
        <v>41304</v>
      </c>
      <c r="F53" s="282">
        <v>41639</v>
      </c>
      <c r="G53" s="164">
        <f t="shared" si="3"/>
        <v>11.166666666666666</v>
      </c>
      <c r="H53" s="116" t="s">
        <v>2810</v>
      </c>
      <c r="I53" s="115" t="s">
        <v>163</v>
      </c>
      <c r="J53" s="115" t="s">
        <v>165</v>
      </c>
      <c r="K53" s="113">
        <v>826520800</v>
      </c>
      <c r="L53" s="118" t="s">
        <v>1148</v>
      </c>
      <c r="M53" s="112">
        <f t="shared" si="2"/>
        <v>1</v>
      </c>
      <c r="N53" s="118" t="s">
        <v>27</v>
      </c>
      <c r="O53" s="118" t="s">
        <v>2805</v>
      </c>
      <c r="P53" s="81"/>
    </row>
    <row r="54" spans="1:16" s="7" customFormat="1" ht="24.75" customHeight="1" outlineLevel="1" x14ac:dyDescent="0.25">
      <c r="A54" s="136">
        <v>7</v>
      </c>
      <c r="B54" s="116" t="s">
        <v>2760</v>
      </c>
      <c r="C54" s="118" t="s">
        <v>31</v>
      </c>
      <c r="D54" s="115" t="s">
        <v>2767</v>
      </c>
      <c r="E54" s="282">
        <v>41663</v>
      </c>
      <c r="F54" s="282">
        <v>42034</v>
      </c>
      <c r="G54" s="164">
        <f t="shared" si="3"/>
        <v>12.366666666666667</v>
      </c>
      <c r="H54" s="116" t="s">
        <v>2811</v>
      </c>
      <c r="I54" s="115" t="s">
        <v>163</v>
      </c>
      <c r="J54" s="115" t="s">
        <v>165</v>
      </c>
      <c r="K54" s="113">
        <v>179972226</v>
      </c>
      <c r="L54" s="118" t="s">
        <v>1148</v>
      </c>
      <c r="M54" s="112">
        <f t="shared" si="2"/>
        <v>1</v>
      </c>
      <c r="N54" s="118" t="s">
        <v>27</v>
      </c>
      <c r="O54" s="118" t="s">
        <v>2805</v>
      </c>
      <c r="P54" s="81"/>
    </row>
    <row r="55" spans="1:16" s="7" customFormat="1" ht="24.75" customHeight="1" outlineLevel="1" x14ac:dyDescent="0.25">
      <c r="A55" s="136">
        <v>8</v>
      </c>
      <c r="B55" s="116" t="s">
        <v>2760</v>
      </c>
      <c r="C55" s="118" t="s">
        <v>31</v>
      </c>
      <c r="D55" s="115" t="s">
        <v>2768</v>
      </c>
      <c r="E55" s="282">
        <v>41663</v>
      </c>
      <c r="F55" s="282">
        <v>42034</v>
      </c>
      <c r="G55" s="164">
        <f t="shared" si="3"/>
        <v>12.366666666666667</v>
      </c>
      <c r="H55" s="116" t="s">
        <v>2812</v>
      </c>
      <c r="I55" s="115" t="s">
        <v>163</v>
      </c>
      <c r="J55" s="115" t="s">
        <v>165</v>
      </c>
      <c r="K55" s="117">
        <v>1175749875</v>
      </c>
      <c r="L55" s="118" t="s">
        <v>1148</v>
      </c>
      <c r="M55" s="112">
        <f t="shared" si="2"/>
        <v>1</v>
      </c>
      <c r="N55" s="118" t="s">
        <v>27</v>
      </c>
      <c r="O55" s="118" t="s">
        <v>2805</v>
      </c>
      <c r="P55" s="81"/>
    </row>
    <row r="56" spans="1:16" s="7" customFormat="1" ht="24.75" customHeight="1" outlineLevel="1" x14ac:dyDescent="0.25">
      <c r="A56" s="136">
        <v>9</v>
      </c>
      <c r="B56" s="116" t="s">
        <v>2760</v>
      </c>
      <c r="C56" s="118" t="s">
        <v>31</v>
      </c>
      <c r="D56" s="115" t="s">
        <v>2769</v>
      </c>
      <c r="E56" s="282">
        <v>42034</v>
      </c>
      <c r="F56" s="282">
        <v>42369</v>
      </c>
      <c r="G56" s="164">
        <f t="shared" si="3"/>
        <v>11.166666666666666</v>
      </c>
      <c r="H56" s="116" t="s">
        <v>2811</v>
      </c>
      <c r="I56" s="115" t="s">
        <v>163</v>
      </c>
      <c r="J56" s="115" t="s">
        <v>165</v>
      </c>
      <c r="K56" s="117">
        <v>246246308</v>
      </c>
      <c r="L56" s="118" t="s">
        <v>1148</v>
      </c>
      <c r="M56" s="112">
        <f t="shared" si="2"/>
        <v>1</v>
      </c>
      <c r="N56" s="118" t="s">
        <v>27</v>
      </c>
      <c r="O56" s="118" t="s">
        <v>1148</v>
      </c>
      <c r="P56" s="81"/>
    </row>
    <row r="57" spans="1:16" s="7" customFormat="1" ht="24.75" customHeight="1" outlineLevel="1" x14ac:dyDescent="0.25">
      <c r="A57" s="136">
        <v>10</v>
      </c>
      <c r="B57" s="116" t="s">
        <v>2760</v>
      </c>
      <c r="C57" s="118" t="s">
        <v>31</v>
      </c>
      <c r="D57" s="115" t="s">
        <v>2770</v>
      </c>
      <c r="E57" s="282">
        <v>42034</v>
      </c>
      <c r="F57" s="282">
        <v>42369</v>
      </c>
      <c r="G57" s="164">
        <f t="shared" si="3"/>
        <v>11.166666666666666</v>
      </c>
      <c r="H57" s="116" t="s">
        <v>2811</v>
      </c>
      <c r="I57" s="115" t="s">
        <v>163</v>
      </c>
      <c r="J57" s="115" t="s">
        <v>165</v>
      </c>
      <c r="K57" s="117">
        <v>1126291900</v>
      </c>
      <c r="L57" s="118" t="s">
        <v>1148</v>
      </c>
      <c r="M57" s="112">
        <f t="shared" si="2"/>
        <v>1</v>
      </c>
      <c r="N57" s="118" t="s">
        <v>27</v>
      </c>
      <c r="O57" s="118" t="s">
        <v>1148</v>
      </c>
      <c r="P57" s="81"/>
    </row>
    <row r="58" spans="1:16" s="7" customFormat="1" ht="24.75" customHeight="1" outlineLevel="1" x14ac:dyDescent="0.25">
      <c r="A58" s="136">
        <v>11</v>
      </c>
      <c r="B58" s="116" t="s">
        <v>2760</v>
      </c>
      <c r="C58" s="118" t="s">
        <v>31</v>
      </c>
      <c r="D58" s="115" t="s">
        <v>2771</v>
      </c>
      <c r="E58" s="282">
        <v>42399</v>
      </c>
      <c r="F58" s="282">
        <v>42674</v>
      </c>
      <c r="G58" s="164">
        <f t="shared" si="3"/>
        <v>9.1666666666666661</v>
      </c>
      <c r="H58" s="116" t="s">
        <v>2812</v>
      </c>
      <c r="I58" s="115" t="s">
        <v>163</v>
      </c>
      <c r="J58" s="115" t="s">
        <v>165</v>
      </c>
      <c r="K58" s="117">
        <v>441064650</v>
      </c>
      <c r="L58" s="118" t="s">
        <v>1148</v>
      </c>
      <c r="M58" s="112">
        <f t="shared" si="2"/>
        <v>1</v>
      </c>
      <c r="N58" s="118" t="s">
        <v>27</v>
      </c>
      <c r="O58" s="118" t="s">
        <v>1148</v>
      </c>
      <c r="P58" s="81"/>
    </row>
    <row r="59" spans="1:16" s="7" customFormat="1" ht="24.75" customHeight="1" outlineLevel="1" x14ac:dyDescent="0.25">
      <c r="A59" s="136">
        <v>12</v>
      </c>
      <c r="B59" s="116" t="s">
        <v>2760</v>
      </c>
      <c r="C59" s="118" t="s">
        <v>31</v>
      </c>
      <c r="D59" s="115" t="s">
        <v>2772</v>
      </c>
      <c r="E59" s="282">
        <v>42399</v>
      </c>
      <c r="F59" s="282">
        <v>42551</v>
      </c>
      <c r="G59" s="164">
        <f t="shared" si="3"/>
        <v>5.0666666666666664</v>
      </c>
      <c r="H59" s="116" t="s">
        <v>2812</v>
      </c>
      <c r="I59" s="115" t="s">
        <v>163</v>
      </c>
      <c r="J59" s="115" t="s">
        <v>165</v>
      </c>
      <c r="K59" s="117">
        <v>99167410</v>
      </c>
      <c r="L59" s="118" t="s">
        <v>1148</v>
      </c>
      <c r="M59" s="112">
        <f t="shared" si="2"/>
        <v>1</v>
      </c>
      <c r="N59" s="118" t="s">
        <v>27</v>
      </c>
      <c r="O59" s="118" t="s">
        <v>1148</v>
      </c>
      <c r="P59" s="81"/>
    </row>
    <row r="60" spans="1:16" s="7" customFormat="1" ht="24.75" customHeight="1" outlineLevel="1" x14ac:dyDescent="0.25">
      <c r="A60" s="136">
        <v>13</v>
      </c>
      <c r="B60" s="116" t="s">
        <v>2760</v>
      </c>
      <c r="C60" s="118" t="s">
        <v>31</v>
      </c>
      <c r="D60" s="115" t="s">
        <v>2773</v>
      </c>
      <c r="E60" s="282">
        <v>42399</v>
      </c>
      <c r="F60" s="282">
        <v>42551</v>
      </c>
      <c r="G60" s="164">
        <f t="shared" si="3"/>
        <v>5.0666666666666664</v>
      </c>
      <c r="H60" s="116" t="s">
        <v>2812</v>
      </c>
      <c r="I60" s="115" t="s">
        <v>163</v>
      </c>
      <c r="J60" s="115" t="s">
        <v>165</v>
      </c>
      <c r="K60" s="117">
        <v>168584597</v>
      </c>
      <c r="L60" s="118" t="s">
        <v>1148</v>
      </c>
      <c r="M60" s="112">
        <f t="shared" si="2"/>
        <v>1</v>
      </c>
      <c r="N60" s="118" t="s">
        <v>27</v>
      </c>
      <c r="O60" s="118" t="s">
        <v>1148</v>
      </c>
      <c r="P60" s="81"/>
    </row>
    <row r="61" spans="1:16" s="7" customFormat="1" ht="24.75" customHeight="1" outlineLevel="1" x14ac:dyDescent="0.25">
      <c r="A61" s="136">
        <v>14</v>
      </c>
      <c r="B61" s="116" t="s">
        <v>2760</v>
      </c>
      <c r="C61" s="118" t="s">
        <v>31</v>
      </c>
      <c r="D61" s="115" t="s">
        <v>2774</v>
      </c>
      <c r="E61" s="282">
        <v>42551</v>
      </c>
      <c r="F61" s="282">
        <v>42674</v>
      </c>
      <c r="G61" s="164">
        <f t="shared" si="3"/>
        <v>4.0999999999999996</v>
      </c>
      <c r="H61" s="116" t="s">
        <v>2812</v>
      </c>
      <c r="I61" s="115" t="s">
        <v>163</v>
      </c>
      <c r="J61" s="115" t="s">
        <v>165</v>
      </c>
      <c r="K61" s="117">
        <v>196486816</v>
      </c>
      <c r="L61" s="118" t="s">
        <v>1148</v>
      </c>
      <c r="M61" s="112">
        <f t="shared" si="2"/>
        <v>1</v>
      </c>
      <c r="N61" s="118" t="s">
        <v>27</v>
      </c>
      <c r="O61" s="118" t="s">
        <v>1148</v>
      </c>
      <c r="P61" s="81"/>
    </row>
    <row r="62" spans="1:16" s="7" customFormat="1" ht="24.75" customHeight="1" outlineLevel="1" x14ac:dyDescent="0.25">
      <c r="A62" s="136">
        <v>15</v>
      </c>
      <c r="B62" s="116" t="s">
        <v>2760</v>
      </c>
      <c r="C62" s="118" t="s">
        <v>31</v>
      </c>
      <c r="D62" s="115" t="s">
        <v>2775</v>
      </c>
      <c r="E62" s="282">
        <v>42551</v>
      </c>
      <c r="F62" s="282">
        <v>42674</v>
      </c>
      <c r="G62" s="164">
        <f t="shared" si="3"/>
        <v>4.0999999999999996</v>
      </c>
      <c r="H62" s="116" t="s">
        <v>2812</v>
      </c>
      <c r="I62" s="115" t="s">
        <v>163</v>
      </c>
      <c r="J62" s="115" t="s">
        <v>165</v>
      </c>
      <c r="K62" s="117">
        <v>196486816</v>
      </c>
      <c r="L62" s="118" t="s">
        <v>1148</v>
      </c>
      <c r="M62" s="112">
        <f t="shared" si="2"/>
        <v>1</v>
      </c>
      <c r="N62" s="118" t="s">
        <v>27</v>
      </c>
      <c r="O62" s="118" t="s">
        <v>1148</v>
      </c>
      <c r="P62" s="81"/>
    </row>
    <row r="63" spans="1:16" s="7" customFormat="1" ht="24.75" customHeight="1" outlineLevel="1" x14ac:dyDescent="0.25">
      <c r="A63" s="136">
        <v>16</v>
      </c>
      <c r="B63" s="116" t="s">
        <v>2760</v>
      </c>
      <c r="C63" s="118" t="s">
        <v>31</v>
      </c>
      <c r="D63" s="115" t="s">
        <v>2776</v>
      </c>
      <c r="E63" s="282">
        <v>42551</v>
      </c>
      <c r="F63" s="282">
        <v>42674</v>
      </c>
      <c r="G63" s="164">
        <f t="shared" si="3"/>
        <v>4.0999999999999996</v>
      </c>
      <c r="H63" s="116" t="s">
        <v>2812</v>
      </c>
      <c r="I63" s="115" t="s">
        <v>163</v>
      </c>
      <c r="J63" s="115" t="s">
        <v>165</v>
      </c>
      <c r="K63" s="117">
        <v>71621920</v>
      </c>
      <c r="L63" s="118" t="s">
        <v>1148</v>
      </c>
      <c r="M63" s="112">
        <f t="shared" si="2"/>
        <v>1</v>
      </c>
      <c r="N63" s="118" t="s">
        <v>27</v>
      </c>
      <c r="O63" s="118" t="s">
        <v>1148</v>
      </c>
      <c r="P63" s="81"/>
    </row>
    <row r="64" spans="1:16" s="7" customFormat="1" ht="24.75" customHeight="1" outlineLevel="1" x14ac:dyDescent="0.25">
      <c r="A64" s="136">
        <v>17</v>
      </c>
      <c r="B64" s="116" t="s">
        <v>2760</v>
      </c>
      <c r="C64" s="118" t="s">
        <v>31</v>
      </c>
      <c r="D64" s="115" t="s">
        <v>2777</v>
      </c>
      <c r="E64" s="282">
        <v>42675</v>
      </c>
      <c r="F64" s="282">
        <v>43312</v>
      </c>
      <c r="G64" s="164">
        <f t="shared" si="3"/>
        <v>21.233333333333334</v>
      </c>
      <c r="H64" s="116" t="s">
        <v>2812</v>
      </c>
      <c r="I64" s="115" t="s">
        <v>163</v>
      </c>
      <c r="J64" s="115" t="s">
        <v>165</v>
      </c>
      <c r="K64" s="117">
        <v>1600262945</v>
      </c>
      <c r="L64" s="118" t="s">
        <v>1148</v>
      </c>
      <c r="M64" s="112">
        <f t="shared" si="2"/>
        <v>1</v>
      </c>
      <c r="N64" s="118" t="s">
        <v>27</v>
      </c>
      <c r="O64" s="118" t="s">
        <v>26</v>
      </c>
      <c r="P64" s="81"/>
    </row>
    <row r="65" spans="1:16" s="7" customFormat="1" ht="24.75" customHeight="1" outlineLevel="1" x14ac:dyDescent="0.25">
      <c r="A65" s="136">
        <v>18</v>
      </c>
      <c r="B65" s="116" t="s">
        <v>2760</v>
      </c>
      <c r="C65" s="118" t="s">
        <v>31</v>
      </c>
      <c r="D65" s="115" t="s">
        <v>2778</v>
      </c>
      <c r="E65" s="282">
        <v>42675</v>
      </c>
      <c r="F65" s="282">
        <v>43312</v>
      </c>
      <c r="G65" s="164">
        <f t="shared" si="3"/>
        <v>21.233333333333334</v>
      </c>
      <c r="H65" s="116" t="s">
        <v>2812</v>
      </c>
      <c r="I65" s="115" t="s">
        <v>163</v>
      </c>
      <c r="J65" s="115" t="s">
        <v>165</v>
      </c>
      <c r="K65" s="117">
        <v>1106330859</v>
      </c>
      <c r="L65" s="118" t="s">
        <v>1148</v>
      </c>
      <c r="M65" s="112">
        <f t="shared" si="2"/>
        <v>1</v>
      </c>
      <c r="N65" s="118" t="s">
        <v>27</v>
      </c>
      <c r="O65" s="118" t="s">
        <v>1148</v>
      </c>
      <c r="P65" s="81"/>
    </row>
    <row r="66" spans="1:16" s="7" customFormat="1" ht="24.75" customHeight="1" outlineLevel="1" x14ac:dyDescent="0.25">
      <c r="A66" s="136">
        <v>19</v>
      </c>
      <c r="B66" s="116" t="s">
        <v>2760</v>
      </c>
      <c r="C66" s="118" t="s">
        <v>31</v>
      </c>
      <c r="D66" s="115" t="s">
        <v>2779</v>
      </c>
      <c r="E66" s="282">
        <v>43313</v>
      </c>
      <c r="F66" s="282">
        <v>43449</v>
      </c>
      <c r="G66" s="164">
        <f t="shared" si="3"/>
        <v>4.5333333333333332</v>
      </c>
      <c r="H66" s="116" t="s">
        <v>2813</v>
      </c>
      <c r="I66" s="115" t="s">
        <v>163</v>
      </c>
      <c r="J66" s="115" t="s">
        <v>165</v>
      </c>
      <c r="K66" s="117">
        <v>332095353</v>
      </c>
      <c r="L66" s="118" t="s">
        <v>1148</v>
      </c>
      <c r="M66" s="112">
        <f t="shared" si="2"/>
        <v>1</v>
      </c>
      <c r="N66" s="118" t="s">
        <v>27</v>
      </c>
      <c r="O66" s="118" t="s">
        <v>2805</v>
      </c>
      <c r="P66" s="81"/>
    </row>
    <row r="67" spans="1:16" s="7" customFormat="1" ht="24.75" customHeight="1" outlineLevel="1" x14ac:dyDescent="0.25">
      <c r="A67" s="136">
        <v>20</v>
      </c>
      <c r="B67" s="116" t="s">
        <v>2760</v>
      </c>
      <c r="C67" s="118" t="s">
        <v>31</v>
      </c>
      <c r="D67" s="115" t="s">
        <v>2780</v>
      </c>
      <c r="E67" s="282">
        <v>43313</v>
      </c>
      <c r="F67" s="282">
        <v>43449</v>
      </c>
      <c r="G67" s="164">
        <f t="shared" si="3"/>
        <v>4.5333333333333332</v>
      </c>
      <c r="H67" s="116" t="s">
        <v>2813</v>
      </c>
      <c r="I67" s="115" t="s">
        <v>163</v>
      </c>
      <c r="J67" s="115" t="s">
        <v>165</v>
      </c>
      <c r="K67" s="117">
        <v>377512797</v>
      </c>
      <c r="L67" s="118" t="s">
        <v>1148</v>
      </c>
      <c r="M67" s="112">
        <f t="shared" si="2"/>
        <v>1</v>
      </c>
      <c r="N67" s="118" t="s">
        <v>27</v>
      </c>
      <c r="O67" s="118" t="s">
        <v>1148</v>
      </c>
      <c r="P67" s="81"/>
    </row>
    <row r="68" spans="1:16" s="7" customFormat="1" ht="24.75" customHeight="1" outlineLevel="1" x14ac:dyDescent="0.25">
      <c r="A68" s="135">
        <v>21</v>
      </c>
      <c r="B68" s="116" t="s">
        <v>2760</v>
      </c>
      <c r="C68" s="118" t="s">
        <v>31</v>
      </c>
      <c r="D68" s="115" t="s">
        <v>2781</v>
      </c>
      <c r="E68" s="282">
        <v>43450</v>
      </c>
      <c r="F68" s="282">
        <v>43921</v>
      </c>
      <c r="G68" s="164">
        <f t="shared" si="3"/>
        <v>15.7</v>
      </c>
      <c r="H68" s="116" t="s">
        <v>2814</v>
      </c>
      <c r="I68" s="115" t="s">
        <v>163</v>
      </c>
      <c r="J68" s="115" t="s">
        <v>165</v>
      </c>
      <c r="K68" s="117">
        <v>1114492831</v>
      </c>
      <c r="L68" s="118" t="s">
        <v>1148</v>
      </c>
      <c r="M68" s="112">
        <f t="shared" si="2"/>
        <v>1</v>
      </c>
      <c r="N68" s="118" t="s">
        <v>2639</v>
      </c>
      <c r="O68" s="118" t="s">
        <v>1148</v>
      </c>
      <c r="P68" s="81"/>
    </row>
    <row r="69" spans="1:16" s="7" customFormat="1" ht="24.75" customHeight="1" outlineLevel="1" x14ac:dyDescent="0.25">
      <c r="A69" s="135">
        <v>22</v>
      </c>
      <c r="B69" s="116" t="s">
        <v>2760</v>
      </c>
      <c r="C69" s="118" t="s">
        <v>31</v>
      </c>
      <c r="D69" s="115" t="s">
        <v>2782</v>
      </c>
      <c r="E69" s="282">
        <v>43450</v>
      </c>
      <c r="F69" s="282">
        <v>43921</v>
      </c>
      <c r="G69" s="164">
        <f t="shared" si="3"/>
        <v>15.7</v>
      </c>
      <c r="H69" s="116" t="s">
        <v>2815</v>
      </c>
      <c r="I69" s="115" t="s">
        <v>163</v>
      </c>
      <c r="J69" s="115" t="s">
        <v>165</v>
      </c>
      <c r="K69" s="117">
        <v>1013490891</v>
      </c>
      <c r="L69" s="118" t="s">
        <v>1148</v>
      </c>
      <c r="M69" s="112">
        <f t="shared" si="2"/>
        <v>1</v>
      </c>
      <c r="N69" s="118" t="s">
        <v>2639</v>
      </c>
      <c r="O69" s="118" t="s">
        <v>1148</v>
      </c>
      <c r="P69" s="81"/>
    </row>
    <row r="70" spans="1:16" s="7" customFormat="1" ht="24.75" customHeight="1" outlineLevel="1" x14ac:dyDescent="0.25">
      <c r="A70" s="135">
        <v>23</v>
      </c>
      <c r="B70" s="116" t="s">
        <v>2760</v>
      </c>
      <c r="C70" s="118" t="s">
        <v>31</v>
      </c>
      <c r="D70" s="115" t="s">
        <v>2783</v>
      </c>
      <c r="E70" s="282">
        <v>43922</v>
      </c>
      <c r="F70" s="282">
        <v>44165</v>
      </c>
      <c r="G70" s="164">
        <f t="shared" si="3"/>
        <v>8.1</v>
      </c>
      <c r="H70" s="116" t="s">
        <v>2816</v>
      </c>
      <c r="I70" s="115" t="s">
        <v>163</v>
      </c>
      <c r="J70" s="115" t="s">
        <v>165</v>
      </c>
      <c r="K70" s="117">
        <v>935857938</v>
      </c>
      <c r="L70" s="118" t="s">
        <v>1148</v>
      </c>
      <c r="M70" s="112">
        <f t="shared" si="2"/>
        <v>1</v>
      </c>
      <c r="N70" s="118" t="s">
        <v>2639</v>
      </c>
      <c r="O70" s="118" t="s">
        <v>1148</v>
      </c>
      <c r="P70" s="81"/>
    </row>
    <row r="71" spans="1:16" s="7" customFormat="1" ht="24.75" customHeight="1" outlineLevel="1" x14ac:dyDescent="0.25">
      <c r="A71" s="135">
        <v>24</v>
      </c>
      <c r="B71" s="116" t="s">
        <v>2760</v>
      </c>
      <c r="C71" s="118" t="s">
        <v>31</v>
      </c>
      <c r="D71" s="115" t="s">
        <v>2784</v>
      </c>
      <c r="E71" s="282">
        <v>43922</v>
      </c>
      <c r="F71" s="282">
        <v>44165</v>
      </c>
      <c r="G71" s="164">
        <f t="shared" si="3"/>
        <v>8.1</v>
      </c>
      <c r="H71" s="116" t="s">
        <v>2816</v>
      </c>
      <c r="I71" s="115" t="s">
        <v>163</v>
      </c>
      <c r="J71" s="115" t="s">
        <v>165</v>
      </c>
      <c r="K71" s="117">
        <v>600435422</v>
      </c>
      <c r="L71" s="118" t="s">
        <v>1148</v>
      </c>
      <c r="M71" s="112">
        <f t="shared" si="2"/>
        <v>1</v>
      </c>
      <c r="N71" s="118" t="s">
        <v>2639</v>
      </c>
      <c r="O71" s="118" t="s">
        <v>1148</v>
      </c>
      <c r="P71" s="81"/>
    </row>
    <row r="72" spans="1:16" s="7" customFormat="1" ht="24.75" customHeight="1" outlineLevel="1" x14ac:dyDescent="0.25">
      <c r="A72" s="136">
        <v>25</v>
      </c>
      <c r="B72" s="116" t="s">
        <v>2760</v>
      </c>
      <c r="C72" s="118" t="s">
        <v>31</v>
      </c>
      <c r="D72" s="115" t="s">
        <v>2785</v>
      </c>
      <c r="E72" s="282">
        <v>42551</v>
      </c>
      <c r="F72" s="282">
        <v>42674</v>
      </c>
      <c r="G72" s="164">
        <f t="shared" si="3"/>
        <v>4.0999999999999996</v>
      </c>
      <c r="H72" s="116" t="s">
        <v>2817</v>
      </c>
      <c r="I72" s="115" t="s">
        <v>163</v>
      </c>
      <c r="J72" s="115" t="s">
        <v>123</v>
      </c>
      <c r="K72" s="117">
        <v>198760448</v>
      </c>
      <c r="L72" s="118" t="s">
        <v>1148</v>
      </c>
      <c r="M72" s="112">
        <f t="shared" si="2"/>
        <v>1</v>
      </c>
      <c r="N72" s="118" t="s">
        <v>27</v>
      </c>
      <c r="O72" s="118" t="s">
        <v>1148</v>
      </c>
      <c r="P72" s="81"/>
    </row>
    <row r="73" spans="1:16" s="7" customFormat="1" ht="24.75" customHeight="1" outlineLevel="1" x14ac:dyDescent="0.25">
      <c r="A73" s="136">
        <v>26</v>
      </c>
      <c r="B73" s="116" t="s">
        <v>2760</v>
      </c>
      <c r="C73" s="118" t="s">
        <v>31</v>
      </c>
      <c r="D73" s="115" t="s">
        <v>2786</v>
      </c>
      <c r="E73" s="282">
        <v>42675</v>
      </c>
      <c r="F73" s="282">
        <v>43312</v>
      </c>
      <c r="G73" s="164">
        <f t="shared" si="3"/>
        <v>21.233333333333334</v>
      </c>
      <c r="H73" s="116" t="s">
        <v>2817</v>
      </c>
      <c r="I73" s="115" t="s">
        <v>163</v>
      </c>
      <c r="J73" s="115" t="s">
        <v>123</v>
      </c>
      <c r="K73" s="117">
        <f>1115926880+90541031+58609980</f>
        <v>1265077891</v>
      </c>
      <c r="L73" s="118" t="s">
        <v>1148</v>
      </c>
      <c r="M73" s="112">
        <f t="shared" si="2"/>
        <v>1</v>
      </c>
      <c r="N73" s="118" t="s">
        <v>27</v>
      </c>
      <c r="O73" s="118" t="s">
        <v>1148</v>
      </c>
      <c r="P73" s="81"/>
    </row>
    <row r="74" spans="1:16" s="7" customFormat="1" ht="24.75" customHeight="1" outlineLevel="1" x14ac:dyDescent="0.25">
      <c r="A74" s="136">
        <v>27</v>
      </c>
      <c r="B74" s="116" t="s">
        <v>2760</v>
      </c>
      <c r="C74" s="118" t="s">
        <v>31</v>
      </c>
      <c r="D74" s="115" t="s">
        <v>2787</v>
      </c>
      <c r="E74" s="282">
        <v>43313</v>
      </c>
      <c r="F74" s="282">
        <v>43449</v>
      </c>
      <c r="G74" s="164">
        <f t="shared" si="3"/>
        <v>4.5333333333333332</v>
      </c>
      <c r="H74" s="116" t="s">
        <v>2818</v>
      </c>
      <c r="I74" s="115" t="s">
        <v>163</v>
      </c>
      <c r="J74" s="115" t="s">
        <v>123</v>
      </c>
      <c r="K74" s="117">
        <v>339401146</v>
      </c>
      <c r="L74" s="118" t="s">
        <v>1148</v>
      </c>
      <c r="M74" s="112">
        <f t="shared" si="2"/>
        <v>1</v>
      </c>
      <c r="N74" s="118" t="s">
        <v>27</v>
      </c>
      <c r="O74" s="118" t="s">
        <v>1148</v>
      </c>
      <c r="P74" s="81"/>
    </row>
    <row r="75" spans="1:16" s="7" customFormat="1" ht="24.75" customHeight="1" outlineLevel="1" x14ac:dyDescent="0.25">
      <c r="A75" s="136">
        <v>28</v>
      </c>
      <c r="B75" s="116" t="s">
        <v>2760</v>
      </c>
      <c r="C75" s="118" t="s">
        <v>31</v>
      </c>
      <c r="D75" s="115" t="s">
        <v>2788</v>
      </c>
      <c r="E75" s="282">
        <v>43450</v>
      </c>
      <c r="F75" s="282">
        <v>43921</v>
      </c>
      <c r="G75" s="164">
        <f t="shared" si="3"/>
        <v>15.7</v>
      </c>
      <c r="H75" s="116" t="s">
        <v>2818</v>
      </c>
      <c r="I75" s="115" t="s">
        <v>163</v>
      </c>
      <c r="J75" s="115" t="s">
        <v>123</v>
      </c>
      <c r="K75" s="113">
        <f>(3604417620+17145558+901204413+357180647)-5707500</f>
        <v>4874240738</v>
      </c>
      <c r="L75" s="118" t="s">
        <v>1148</v>
      </c>
      <c r="M75" s="112">
        <f t="shared" si="2"/>
        <v>1</v>
      </c>
      <c r="N75" s="118" t="s">
        <v>2639</v>
      </c>
      <c r="O75" s="118" t="s">
        <v>1148</v>
      </c>
      <c r="P75" s="81"/>
    </row>
    <row r="76" spans="1:16" s="7" customFormat="1" ht="24.75" customHeight="1" outlineLevel="1" x14ac:dyDescent="0.25">
      <c r="A76" s="136">
        <v>29</v>
      </c>
      <c r="B76" s="116" t="s">
        <v>2760</v>
      </c>
      <c r="C76" s="118" t="s">
        <v>31</v>
      </c>
      <c r="D76" s="115" t="s">
        <v>2789</v>
      </c>
      <c r="E76" s="282">
        <v>41305</v>
      </c>
      <c r="F76" s="282">
        <v>41639</v>
      </c>
      <c r="G76" s="164">
        <f t="shared" si="3"/>
        <v>11.133333333333333</v>
      </c>
      <c r="H76" s="116" t="s">
        <v>2819</v>
      </c>
      <c r="I76" s="115" t="s">
        <v>163</v>
      </c>
      <c r="J76" s="115" t="s">
        <v>166</v>
      </c>
      <c r="K76" s="117">
        <f>1487624256+531139</f>
        <v>1488155395</v>
      </c>
      <c r="L76" s="118" t="s">
        <v>1148</v>
      </c>
      <c r="M76" s="112">
        <f t="shared" si="2"/>
        <v>1</v>
      </c>
      <c r="N76" s="118" t="s">
        <v>27</v>
      </c>
      <c r="O76" s="118" t="s">
        <v>1148</v>
      </c>
      <c r="P76" s="81"/>
    </row>
    <row r="77" spans="1:16" s="7" customFormat="1" ht="24.75" customHeight="1" outlineLevel="1" x14ac:dyDescent="0.25">
      <c r="A77" s="136">
        <v>30</v>
      </c>
      <c r="B77" s="116" t="s">
        <v>2760</v>
      </c>
      <c r="C77" s="118" t="s">
        <v>31</v>
      </c>
      <c r="D77" s="115" t="s">
        <v>2790</v>
      </c>
      <c r="E77" s="282">
        <v>41663</v>
      </c>
      <c r="F77" s="282">
        <v>42034</v>
      </c>
      <c r="G77" s="164">
        <f t="shared" si="3"/>
        <v>12.366666666666667</v>
      </c>
      <c r="H77" s="116" t="s">
        <v>2817</v>
      </c>
      <c r="I77" s="115" t="s">
        <v>163</v>
      </c>
      <c r="J77" s="115" t="s">
        <v>166</v>
      </c>
      <c r="K77" s="117">
        <f>(1435656378+345335082+207731845)-34325584</f>
        <v>1954397721</v>
      </c>
      <c r="L77" s="118" t="s">
        <v>1148</v>
      </c>
      <c r="M77" s="112">
        <f t="shared" si="2"/>
        <v>1</v>
      </c>
      <c r="N77" s="118" t="s">
        <v>27</v>
      </c>
      <c r="O77" s="118" t="s">
        <v>26</v>
      </c>
      <c r="P77" s="81"/>
    </row>
    <row r="78" spans="1:16" s="7" customFormat="1" ht="24.75" customHeight="1" outlineLevel="1" x14ac:dyDescent="0.25">
      <c r="A78" s="136">
        <v>31</v>
      </c>
      <c r="B78" s="116" t="s">
        <v>2760</v>
      </c>
      <c r="C78" s="118" t="s">
        <v>31</v>
      </c>
      <c r="D78" s="115" t="s">
        <v>2791</v>
      </c>
      <c r="E78" s="282">
        <v>42034</v>
      </c>
      <c r="F78" s="282">
        <v>42369</v>
      </c>
      <c r="G78" s="164">
        <f t="shared" si="3"/>
        <v>11.166666666666666</v>
      </c>
      <c r="H78" s="116" t="s">
        <v>2817</v>
      </c>
      <c r="I78" s="115" t="s">
        <v>163</v>
      </c>
      <c r="J78" s="115" t="s">
        <v>166</v>
      </c>
      <c r="K78" s="117">
        <f>1542276788+14670396</f>
        <v>1556947184</v>
      </c>
      <c r="L78" s="118" t="s">
        <v>1148</v>
      </c>
      <c r="M78" s="112">
        <f t="shared" si="2"/>
        <v>1</v>
      </c>
      <c r="N78" s="118" t="s">
        <v>27</v>
      </c>
      <c r="O78" s="118" t="s">
        <v>1148</v>
      </c>
      <c r="P78" s="81"/>
    </row>
    <row r="79" spans="1:16" s="7" customFormat="1" ht="24.75" customHeight="1" outlineLevel="1" x14ac:dyDescent="0.25">
      <c r="A79" s="136">
        <v>32</v>
      </c>
      <c r="B79" s="116" t="s">
        <v>2760</v>
      </c>
      <c r="C79" s="118" t="s">
        <v>31</v>
      </c>
      <c r="D79" s="115" t="s">
        <v>2792</v>
      </c>
      <c r="E79" s="282">
        <v>42399</v>
      </c>
      <c r="F79" s="282">
        <v>42551</v>
      </c>
      <c r="G79" s="164">
        <f t="shared" si="3"/>
        <v>5.0666666666666664</v>
      </c>
      <c r="H79" s="116" t="s">
        <v>2817</v>
      </c>
      <c r="I79" s="115" t="s">
        <v>163</v>
      </c>
      <c r="J79" s="115" t="s">
        <v>166</v>
      </c>
      <c r="K79" s="113">
        <f>871693421+12568070</f>
        <v>884261491</v>
      </c>
      <c r="L79" s="118" t="s">
        <v>1148</v>
      </c>
      <c r="M79" s="112">
        <f t="shared" si="2"/>
        <v>1</v>
      </c>
      <c r="N79" s="118" t="s">
        <v>27</v>
      </c>
      <c r="O79" s="118" t="s">
        <v>1148</v>
      </c>
      <c r="P79" s="81"/>
    </row>
    <row r="80" spans="1:16" s="7" customFormat="1" ht="24.75" customHeight="1" outlineLevel="1" x14ac:dyDescent="0.25">
      <c r="A80" s="136">
        <v>33</v>
      </c>
      <c r="B80" s="116" t="s">
        <v>2760</v>
      </c>
      <c r="C80" s="118" t="s">
        <v>31</v>
      </c>
      <c r="D80" s="115" t="s">
        <v>2793</v>
      </c>
      <c r="E80" s="282">
        <v>42551</v>
      </c>
      <c r="F80" s="282">
        <v>42674</v>
      </c>
      <c r="G80" s="164">
        <f t="shared" si="3"/>
        <v>4.0999999999999996</v>
      </c>
      <c r="H80" s="116" t="s">
        <v>2817</v>
      </c>
      <c r="I80" s="115" t="s">
        <v>163</v>
      </c>
      <c r="J80" s="115" t="s">
        <v>166</v>
      </c>
      <c r="K80" s="113">
        <v>629136080</v>
      </c>
      <c r="L80" s="118" t="s">
        <v>1148</v>
      </c>
      <c r="M80" s="112">
        <f t="shared" si="2"/>
        <v>1</v>
      </c>
      <c r="N80" s="118" t="s">
        <v>27</v>
      </c>
      <c r="O80" s="118" t="s">
        <v>1148</v>
      </c>
      <c r="P80" s="81"/>
    </row>
    <row r="81" spans="1:16" s="7" customFormat="1" ht="24.75" customHeight="1" outlineLevel="1" x14ac:dyDescent="0.25">
      <c r="A81" s="136">
        <v>34</v>
      </c>
      <c r="B81" s="116" t="s">
        <v>2760</v>
      </c>
      <c r="C81" s="118" t="s">
        <v>31</v>
      </c>
      <c r="D81" s="115" t="s">
        <v>2794</v>
      </c>
      <c r="E81" s="282">
        <v>42675</v>
      </c>
      <c r="F81" s="282">
        <v>43312</v>
      </c>
      <c r="G81" s="164">
        <f t="shared" si="3"/>
        <v>21.233333333333334</v>
      </c>
      <c r="H81" s="116" t="s">
        <v>2817</v>
      </c>
      <c r="I81" s="115" t="s">
        <v>163</v>
      </c>
      <c r="J81" s="115" t="s">
        <v>166</v>
      </c>
      <c r="K81" s="113">
        <f>3515780468+136645207+15984540</f>
        <v>3668410215</v>
      </c>
      <c r="L81" s="118" t="s">
        <v>1148</v>
      </c>
      <c r="M81" s="112">
        <f t="shared" si="2"/>
        <v>1</v>
      </c>
      <c r="N81" s="118" t="s">
        <v>27</v>
      </c>
      <c r="O81" s="118" t="s">
        <v>26</v>
      </c>
      <c r="P81" s="81"/>
    </row>
    <row r="82" spans="1:16" s="7" customFormat="1" ht="24.75" customHeight="1" outlineLevel="1" x14ac:dyDescent="0.25">
      <c r="A82" s="136">
        <v>35</v>
      </c>
      <c r="B82" s="116" t="s">
        <v>2760</v>
      </c>
      <c r="C82" s="118" t="s">
        <v>31</v>
      </c>
      <c r="D82" s="115" t="s">
        <v>2795</v>
      </c>
      <c r="E82" s="282">
        <v>43313</v>
      </c>
      <c r="F82" s="282">
        <v>43449</v>
      </c>
      <c r="G82" s="164">
        <f t="shared" si="3"/>
        <v>4.5333333333333332</v>
      </c>
      <c r="H82" s="116" t="s">
        <v>2817</v>
      </c>
      <c r="I82" s="115" t="s">
        <v>163</v>
      </c>
      <c r="J82" s="115" t="s">
        <v>166</v>
      </c>
      <c r="K82" s="113">
        <v>679961092</v>
      </c>
      <c r="L82" s="118" t="s">
        <v>1148</v>
      </c>
      <c r="M82" s="112">
        <f t="shared" si="2"/>
        <v>1</v>
      </c>
      <c r="N82" s="118" t="s">
        <v>27</v>
      </c>
      <c r="O82" s="118" t="s">
        <v>1148</v>
      </c>
      <c r="P82" s="81"/>
    </row>
    <row r="83" spans="1:16" s="7" customFormat="1" ht="24.75" customHeight="1" outlineLevel="1" x14ac:dyDescent="0.25">
      <c r="A83" s="136">
        <v>36</v>
      </c>
      <c r="B83" s="116" t="s">
        <v>2760</v>
      </c>
      <c r="C83" s="118" t="s">
        <v>31</v>
      </c>
      <c r="D83" s="115" t="s">
        <v>2796</v>
      </c>
      <c r="E83" s="282">
        <v>43450</v>
      </c>
      <c r="F83" s="282">
        <v>43921</v>
      </c>
      <c r="G83" s="164">
        <f t="shared" si="3"/>
        <v>15.7</v>
      </c>
      <c r="H83" s="116" t="s">
        <v>2818</v>
      </c>
      <c r="I83" s="115" t="s">
        <v>163</v>
      </c>
      <c r="J83" s="115" t="s">
        <v>166</v>
      </c>
      <c r="K83" s="117">
        <f>(1627219896+3367984+423573230+166920892)-1946412</f>
        <v>2219135590</v>
      </c>
      <c r="L83" s="118" t="s">
        <v>1148</v>
      </c>
      <c r="M83" s="112">
        <f t="shared" si="2"/>
        <v>1</v>
      </c>
      <c r="N83" s="118" t="s">
        <v>2639</v>
      </c>
      <c r="O83" s="118" t="s">
        <v>1148</v>
      </c>
      <c r="P83" s="81"/>
    </row>
    <row r="84" spans="1:16" s="7" customFormat="1" ht="24.75" customHeight="1" outlineLevel="1" x14ac:dyDescent="0.25">
      <c r="A84" s="136">
        <v>37</v>
      </c>
      <c r="B84" s="116" t="s">
        <v>2760</v>
      </c>
      <c r="C84" s="118" t="s">
        <v>31</v>
      </c>
      <c r="D84" s="115" t="s">
        <v>2797</v>
      </c>
      <c r="E84" s="282">
        <v>43922</v>
      </c>
      <c r="F84" s="282">
        <v>44165</v>
      </c>
      <c r="G84" s="164">
        <f t="shared" si="3"/>
        <v>8.1</v>
      </c>
      <c r="H84" s="116" t="s">
        <v>2818</v>
      </c>
      <c r="I84" s="115" t="s">
        <v>163</v>
      </c>
      <c r="J84" s="115" t="s">
        <v>166</v>
      </c>
      <c r="K84" s="117">
        <v>1474864472</v>
      </c>
      <c r="L84" s="118" t="s">
        <v>1148</v>
      </c>
      <c r="M84" s="112">
        <f t="shared" si="2"/>
        <v>1</v>
      </c>
      <c r="N84" s="118" t="s">
        <v>2639</v>
      </c>
      <c r="O84" s="118" t="s">
        <v>1148</v>
      </c>
      <c r="P84" s="81"/>
    </row>
    <row r="85" spans="1:16" s="7" customFormat="1" ht="24.75" customHeight="1" outlineLevel="1" x14ac:dyDescent="0.25">
      <c r="A85" s="136">
        <v>38</v>
      </c>
      <c r="B85" s="116" t="s">
        <v>2760</v>
      </c>
      <c r="C85" s="118" t="s">
        <v>31</v>
      </c>
      <c r="D85" s="115" t="s">
        <v>2798</v>
      </c>
      <c r="E85" s="137">
        <v>43124</v>
      </c>
      <c r="F85" s="137">
        <v>43312</v>
      </c>
      <c r="G85" s="164">
        <f t="shared" si="3"/>
        <v>6.2666666666666666</v>
      </c>
      <c r="H85" s="116" t="s">
        <v>2820</v>
      </c>
      <c r="I85" s="115" t="s">
        <v>163</v>
      </c>
      <c r="J85" s="115" t="s">
        <v>169</v>
      </c>
      <c r="K85" s="117">
        <v>502136514</v>
      </c>
      <c r="L85" s="118" t="s">
        <v>1148</v>
      </c>
      <c r="M85" s="112">
        <f t="shared" si="2"/>
        <v>1</v>
      </c>
      <c r="N85" s="118" t="s">
        <v>27</v>
      </c>
      <c r="O85" s="118" t="s">
        <v>1148</v>
      </c>
      <c r="P85" s="81"/>
    </row>
    <row r="86" spans="1:16" s="7" customFormat="1" ht="24.75" customHeight="1" outlineLevel="1" x14ac:dyDescent="0.25">
      <c r="A86" s="136">
        <v>39</v>
      </c>
      <c r="B86" s="116" t="s">
        <v>2760</v>
      </c>
      <c r="C86" s="118" t="s">
        <v>31</v>
      </c>
      <c r="D86" s="115" t="s">
        <v>2788</v>
      </c>
      <c r="E86" s="282">
        <v>43450</v>
      </c>
      <c r="F86" s="282">
        <v>43921</v>
      </c>
      <c r="G86" s="164">
        <f t="shared" si="3"/>
        <v>15.7</v>
      </c>
      <c r="H86" s="116" t="s">
        <v>2818</v>
      </c>
      <c r="I86" s="115" t="s">
        <v>163</v>
      </c>
      <c r="J86" s="115" t="s">
        <v>123</v>
      </c>
      <c r="K86" s="113">
        <v>4874240738</v>
      </c>
      <c r="L86" s="118" t="s">
        <v>1148</v>
      </c>
      <c r="M86" s="112">
        <f t="shared" si="2"/>
        <v>1</v>
      </c>
      <c r="N86" s="118" t="s">
        <v>2639</v>
      </c>
      <c r="O86" s="118" t="s">
        <v>1148</v>
      </c>
      <c r="P86" s="81"/>
    </row>
    <row r="87" spans="1:16" s="7" customFormat="1" ht="24.75" customHeight="1" outlineLevel="1" x14ac:dyDescent="0.25">
      <c r="A87" s="136">
        <v>40</v>
      </c>
      <c r="B87" s="116" t="s">
        <v>2760</v>
      </c>
      <c r="C87" s="118" t="s">
        <v>31</v>
      </c>
      <c r="D87" s="115" t="s">
        <v>2799</v>
      </c>
      <c r="E87" s="282">
        <v>43922</v>
      </c>
      <c r="F87" s="282">
        <v>44165</v>
      </c>
      <c r="G87" s="164">
        <f t="shared" si="3"/>
        <v>8.1</v>
      </c>
      <c r="H87" s="116" t="s">
        <v>2818</v>
      </c>
      <c r="I87" s="115" t="s">
        <v>163</v>
      </c>
      <c r="J87" s="115" t="s">
        <v>123</v>
      </c>
      <c r="K87" s="113">
        <v>3282231651</v>
      </c>
      <c r="L87" s="118" t="s">
        <v>1148</v>
      </c>
      <c r="M87" s="112">
        <f t="shared" si="2"/>
        <v>1</v>
      </c>
      <c r="N87" s="118" t="s">
        <v>2639</v>
      </c>
      <c r="O87" s="118" t="s">
        <v>1148</v>
      </c>
      <c r="P87" s="81"/>
    </row>
    <row r="88" spans="1:16" s="7" customFormat="1" ht="24.75" customHeight="1" outlineLevel="1" x14ac:dyDescent="0.25">
      <c r="A88" s="135">
        <v>41</v>
      </c>
      <c r="B88" s="116" t="s">
        <v>2760</v>
      </c>
      <c r="C88" s="118" t="s">
        <v>31</v>
      </c>
      <c r="D88" s="115" t="s">
        <v>2783</v>
      </c>
      <c r="E88" s="282">
        <v>43922</v>
      </c>
      <c r="F88" s="282">
        <v>44165</v>
      </c>
      <c r="G88" s="164">
        <f t="shared" si="3"/>
        <v>8.1</v>
      </c>
      <c r="H88" s="116" t="s">
        <v>2818</v>
      </c>
      <c r="I88" s="115" t="s">
        <v>163</v>
      </c>
      <c r="J88" s="115" t="s">
        <v>165</v>
      </c>
      <c r="K88" s="117">
        <v>1040874794</v>
      </c>
      <c r="L88" s="118" t="s">
        <v>1148</v>
      </c>
      <c r="M88" s="112">
        <f t="shared" si="2"/>
        <v>1</v>
      </c>
      <c r="N88" s="118" t="s">
        <v>2639</v>
      </c>
      <c r="O88" s="118" t="s">
        <v>1148</v>
      </c>
      <c r="P88" s="81"/>
    </row>
    <row r="89" spans="1:16" s="7" customFormat="1" ht="24.75" customHeight="1" outlineLevel="1" x14ac:dyDescent="0.25">
      <c r="A89" s="135">
        <v>42</v>
      </c>
      <c r="B89" s="116" t="s">
        <v>2760</v>
      </c>
      <c r="C89" s="118" t="s">
        <v>31</v>
      </c>
      <c r="D89" s="115" t="s">
        <v>2784</v>
      </c>
      <c r="E89" s="282">
        <v>43922</v>
      </c>
      <c r="F89" s="282">
        <v>44165</v>
      </c>
      <c r="G89" s="164">
        <f t="shared" si="3"/>
        <v>8.1</v>
      </c>
      <c r="H89" s="116" t="s">
        <v>2818</v>
      </c>
      <c r="I89" s="115" t="s">
        <v>163</v>
      </c>
      <c r="J89" s="115" t="s">
        <v>165</v>
      </c>
      <c r="K89" s="117">
        <v>653074588</v>
      </c>
      <c r="L89" s="118" t="s">
        <v>1148</v>
      </c>
      <c r="M89" s="112">
        <f t="shared" si="2"/>
        <v>1</v>
      </c>
      <c r="N89" s="118" t="s">
        <v>2639</v>
      </c>
      <c r="O89" s="118" t="s">
        <v>1148</v>
      </c>
      <c r="P89" s="81"/>
    </row>
    <row r="90" spans="1:16" s="7" customFormat="1" ht="24.75" customHeight="1" outlineLevel="1" x14ac:dyDescent="0.25">
      <c r="A90" s="135">
        <v>43</v>
      </c>
      <c r="B90" s="116" t="s">
        <v>2760</v>
      </c>
      <c r="C90" s="118" t="s">
        <v>31</v>
      </c>
      <c r="D90" s="115" t="s">
        <v>2800</v>
      </c>
      <c r="E90" s="137">
        <v>41999</v>
      </c>
      <c r="F90" s="137">
        <v>42369</v>
      </c>
      <c r="G90" s="164">
        <f t="shared" si="3"/>
        <v>12.333333333333334</v>
      </c>
      <c r="H90" s="116" t="s">
        <v>2821</v>
      </c>
      <c r="I90" s="115" t="s">
        <v>163</v>
      </c>
      <c r="J90" s="115" t="s">
        <v>166</v>
      </c>
      <c r="K90" s="117">
        <v>816221400</v>
      </c>
      <c r="L90" s="118" t="s">
        <v>26</v>
      </c>
      <c r="M90" s="112">
        <v>0.51</v>
      </c>
      <c r="N90" s="118" t="s">
        <v>27</v>
      </c>
      <c r="O90" s="118" t="s">
        <v>1148</v>
      </c>
      <c r="P90" s="81"/>
    </row>
    <row r="91" spans="1:16" s="7" customFormat="1" ht="24.75" customHeight="1" outlineLevel="1" x14ac:dyDescent="0.25">
      <c r="A91" s="135">
        <v>44</v>
      </c>
      <c r="B91" s="116" t="s">
        <v>2760</v>
      </c>
      <c r="C91" s="118" t="s">
        <v>31</v>
      </c>
      <c r="D91" s="115" t="s">
        <v>2801</v>
      </c>
      <c r="E91" s="137">
        <v>41999</v>
      </c>
      <c r="F91" s="137">
        <v>42369</v>
      </c>
      <c r="G91" s="164">
        <f t="shared" si="3"/>
        <v>12.333333333333334</v>
      </c>
      <c r="H91" s="116" t="s">
        <v>2821</v>
      </c>
      <c r="I91" s="115" t="s">
        <v>163</v>
      </c>
      <c r="J91" s="115" t="s">
        <v>166</v>
      </c>
      <c r="K91" s="117">
        <v>879073960</v>
      </c>
      <c r="L91" s="118" t="s">
        <v>26</v>
      </c>
      <c r="M91" s="112">
        <v>0.51</v>
      </c>
      <c r="N91" s="118" t="s">
        <v>27</v>
      </c>
      <c r="O91" s="118" t="s">
        <v>1148</v>
      </c>
      <c r="P91" s="81"/>
    </row>
    <row r="92" spans="1:16" s="7" customFormat="1" ht="24.75" customHeight="1" outlineLevel="1" x14ac:dyDescent="0.25">
      <c r="A92" s="136">
        <v>45</v>
      </c>
      <c r="B92" s="116" t="s">
        <v>2760</v>
      </c>
      <c r="C92" s="118" t="s">
        <v>31</v>
      </c>
      <c r="D92" s="115" t="s">
        <v>2802</v>
      </c>
      <c r="E92" s="137">
        <v>41999</v>
      </c>
      <c r="F92" s="137">
        <v>42369</v>
      </c>
      <c r="G92" s="164">
        <f t="shared" si="3"/>
        <v>12.333333333333334</v>
      </c>
      <c r="H92" s="116" t="s">
        <v>2821</v>
      </c>
      <c r="I92" s="115" t="s">
        <v>163</v>
      </c>
      <c r="J92" s="115" t="s">
        <v>166</v>
      </c>
      <c r="K92" s="117">
        <v>910490516</v>
      </c>
      <c r="L92" s="118" t="s">
        <v>26</v>
      </c>
      <c r="M92" s="112">
        <v>0.51</v>
      </c>
      <c r="N92" s="118" t="s">
        <v>27</v>
      </c>
      <c r="O92" s="118" t="s">
        <v>1148</v>
      </c>
      <c r="P92" s="81"/>
    </row>
    <row r="93" spans="1:16" s="7" customFormat="1" ht="24.75" customHeight="1" outlineLevel="1" x14ac:dyDescent="0.25">
      <c r="A93" s="136">
        <v>46</v>
      </c>
      <c r="B93" s="116" t="s">
        <v>2760</v>
      </c>
      <c r="C93" s="118" t="s">
        <v>31</v>
      </c>
      <c r="D93" s="115" t="s">
        <v>2803</v>
      </c>
      <c r="E93" s="137">
        <v>39841</v>
      </c>
      <c r="F93" s="137">
        <v>40178</v>
      </c>
      <c r="G93" s="164">
        <f t="shared" si="3"/>
        <v>11.233333333333333</v>
      </c>
      <c r="H93" s="116" t="s">
        <v>2822</v>
      </c>
      <c r="I93" s="115" t="s">
        <v>163</v>
      </c>
      <c r="J93" s="115" t="s">
        <v>165</v>
      </c>
      <c r="K93" s="117">
        <v>103387218</v>
      </c>
      <c r="L93" s="118" t="s">
        <v>1148</v>
      </c>
      <c r="M93" s="112">
        <f t="shared" ref="M93" si="4">+IF(L93="No",1,IF(L93="Si","Ingrese %",""))</f>
        <v>1</v>
      </c>
      <c r="N93" s="118" t="s">
        <v>27</v>
      </c>
      <c r="O93" s="118" t="s">
        <v>1148</v>
      </c>
      <c r="P93" s="81"/>
    </row>
    <row r="94" spans="1:16" s="7" customFormat="1" ht="24.75" customHeight="1" outlineLevel="1" x14ac:dyDescent="0.25">
      <c r="A94" s="136">
        <v>47</v>
      </c>
      <c r="B94" s="64"/>
      <c r="C94" s="65"/>
      <c r="D94" s="63"/>
      <c r="E94" s="137"/>
      <c r="F94" s="137"/>
      <c r="G94" s="164" t="str">
        <f t="shared" si="3"/>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3"/>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3"/>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3"/>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3"/>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3"/>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3"/>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3"/>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3"/>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3"/>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3"/>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3"/>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3"/>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3"/>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2660</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2823</v>
      </c>
      <c r="E114" s="137">
        <v>44180</v>
      </c>
      <c r="F114" s="137">
        <v>44773</v>
      </c>
      <c r="G114" s="164">
        <f>IF(AND(E114&lt;&gt;"",F114&lt;&gt;""),((F114-E114)/30),"")</f>
        <v>19.766666666666666</v>
      </c>
      <c r="H114" s="116" t="s">
        <v>2824</v>
      </c>
      <c r="I114" s="115" t="s">
        <v>163</v>
      </c>
      <c r="J114" s="115" t="s">
        <v>166</v>
      </c>
      <c r="K114" s="113">
        <v>6314263281</v>
      </c>
      <c r="L114" s="102">
        <f>+IF(AND(K114&gt;0,O114="Ejecución"),(K114/877802)*Tabla28[[#This Row],[% participación]],IF(AND(K114&gt;0,O114&lt;&gt;"Ejecución"),"-",""))</f>
        <v>7193.2659996217826</v>
      </c>
      <c r="M114" s="118" t="s">
        <v>1148</v>
      </c>
      <c r="N114" s="173">
        <v>1</v>
      </c>
      <c r="O114" s="169" t="s">
        <v>1150</v>
      </c>
      <c r="P114" s="80"/>
    </row>
    <row r="115" spans="1:16" s="6" customFormat="1" ht="24.75" customHeight="1" x14ac:dyDescent="0.25">
      <c r="A115" s="135">
        <v>2</v>
      </c>
      <c r="B115" s="167" t="s">
        <v>2671</v>
      </c>
      <c r="C115" s="168" t="s">
        <v>31</v>
      </c>
      <c r="D115" s="63"/>
      <c r="E115" s="137"/>
      <c r="F115" s="137"/>
      <c r="G115" s="164" t="str">
        <f t="shared" ref="G115:G116" si="5">IF(AND(E115&lt;&gt;"",F115&lt;&gt;""),((F115-E115)/30),"")</f>
        <v/>
      </c>
      <c r="H115" s="116"/>
      <c r="I115" s="115"/>
      <c r="J115" s="115" t="s">
        <v>169</v>
      </c>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5"/>
        <v/>
      </c>
      <c r="H116" s="116"/>
      <c r="I116" s="115"/>
      <c r="J116" s="115" t="s">
        <v>186</v>
      </c>
      <c r="K116" s="68"/>
      <c r="L116" s="102" t="str">
        <f>+IF(AND(K116&gt;0,O116="Ejecución"),(K116/877802)*Tabla28[[#This Row],[% participación]],IF(AND(K116&gt;0,O116&lt;&gt;"Ejecución"),"-",""))</f>
        <v/>
      </c>
      <c r="M116" s="65"/>
      <c r="N116" s="173" t="str">
        <f t="shared" ref="N116:N160" si="6">+IF(M116="No",1,IF(M116="Si","Ingrese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7">IF(AND(E117&lt;&gt;"",F117&lt;&gt;""),((F117-E117)/30),"")</f>
        <v/>
      </c>
      <c r="H117" s="64"/>
      <c r="I117" s="63"/>
      <c r="J117" s="63"/>
      <c r="K117" s="68"/>
      <c r="L117" s="102" t="str">
        <f>+IF(AND(K117&gt;0,O117="Ejecución"),(K117/877802)*Tabla28[[#This Row],[% participación]],IF(AND(K117&gt;0,O117&lt;&gt;"Ejecución"),"-",""))</f>
        <v/>
      </c>
      <c r="M117" s="65"/>
      <c r="N117" s="173" t="str">
        <f t="shared" si="6"/>
        <v/>
      </c>
      <c r="O117" s="169" t="s">
        <v>1150</v>
      </c>
      <c r="P117" s="80"/>
    </row>
    <row r="118" spans="1:16" s="7" customFormat="1" ht="24.75" customHeight="1" outlineLevel="1" x14ac:dyDescent="0.25">
      <c r="A118" s="136">
        <v>5</v>
      </c>
      <c r="B118" s="167" t="s">
        <v>2671</v>
      </c>
      <c r="C118" s="168" t="s">
        <v>31</v>
      </c>
      <c r="D118" s="63"/>
      <c r="E118" s="137"/>
      <c r="F118" s="137"/>
      <c r="G118" s="164" t="str">
        <f t="shared" si="7"/>
        <v/>
      </c>
      <c r="H118" s="64"/>
      <c r="I118" s="63"/>
      <c r="J118" s="63"/>
      <c r="K118" s="68"/>
      <c r="L118" s="102" t="str">
        <f>+IF(AND(K118&gt;0,O118="Ejecución"),(K118/877802)*Tabla28[[#This Row],[% participación]],IF(AND(K118&gt;0,O118&lt;&gt;"Ejecución"),"-",""))</f>
        <v/>
      </c>
      <c r="M118" s="65"/>
      <c r="N118" s="173" t="str">
        <f t="shared" si="6"/>
        <v/>
      </c>
      <c r="O118" s="169" t="s">
        <v>1150</v>
      </c>
      <c r="P118" s="81"/>
    </row>
    <row r="119" spans="1:16" s="7" customFormat="1" ht="24.75" customHeight="1" outlineLevel="1" x14ac:dyDescent="0.25">
      <c r="A119" s="136">
        <v>6</v>
      </c>
      <c r="B119" s="167" t="s">
        <v>2671</v>
      </c>
      <c r="C119" s="168" t="s">
        <v>31</v>
      </c>
      <c r="D119" s="63"/>
      <c r="E119" s="137"/>
      <c r="F119" s="137"/>
      <c r="G119" s="164" t="str">
        <f t="shared" si="7"/>
        <v/>
      </c>
      <c r="H119" s="64"/>
      <c r="I119" s="63"/>
      <c r="J119" s="63"/>
      <c r="K119" s="68"/>
      <c r="L119" s="102" t="str">
        <f>+IF(AND(K119&gt;0,O119="Ejecución"),(K119/877802)*Tabla28[[#This Row],[% participación]],IF(AND(K119&gt;0,O119&lt;&gt;"Ejecución"),"-",""))</f>
        <v/>
      </c>
      <c r="M119" s="65"/>
      <c r="N119" s="173" t="str">
        <f t="shared" si="6"/>
        <v/>
      </c>
      <c r="O119" s="169" t="s">
        <v>1150</v>
      </c>
      <c r="P119" s="81"/>
    </row>
    <row r="120" spans="1:16" s="7" customFormat="1" ht="24.75" customHeight="1" outlineLevel="1" x14ac:dyDescent="0.25">
      <c r="A120" s="136">
        <v>7</v>
      </c>
      <c r="B120" s="167" t="s">
        <v>2671</v>
      </c>
      <c r="C120" s="168" t="s">
        <v>31</v>
      </c>
      <c r="D120" s="63"/>
      <c r="E120" s="137"/>
      <c r="F120" s="137"/>
      <c r="G120" s="164" t="str">
        <f t="shared" si="7"/>
        <v/>
      </c>
      <c r="H120" s="64"/>
      <c r="I120" s="63"/>
      <c r="J120" s="63"/>
      <c r="K120" s="68"/>
      <c r="L120" s="102" t="str">
        <f>+IF(AND(K120&gt;0,O120="Ejecución"),(K120/877802)*Tabla28[[#This Row],[% participación]],IF(AND(K120&gt;0,O120&lt;&gt;"Ejecución"),"-",""))</f>
        <v/>
      </c>
      <c r="M120" s="65"/>
      <c r="N120" s="173" t="str">
        <f t="shared" si="6"/>
        <v/>
      </c>
      <c r="O120" s="169" t="s">
        <v>1150</v>
      </c>
      <c r="P120" s="81"/>
    </row>
    <row r="121" spans="1:16" s="7" customFormat="1" ht="24.75" customHeight="1" outlineLevel="1" x14ac:dyDescent="0.25">
      <c r="A121" s="136">
        <v>8</v>
      </c>
      <c r="B121" s="167" t="s">
        <v>2671</v>
      </c>
      <c r="C121" s="168" t="s">
        <v>31</v>
      </c>
      <c r="D121" s="63"/>
      <c r="E121" s="137"/>
      <c r="F121" s="137"/>
      <c r="G121" s="164" t="str">
        <f t="shared" si="7"/>
        <v/>
      </c>
      <c r="H121" s="104"/>
      <c r="I121" s="63"/>
      <c r="J121" s="63"/>
      <c r="K121" s="68"/>
      <c r="L121" s="102" t="str">
        <f>+IF(AND(K121&gt;0,O121="Ejecución"),(K121/877802)*Tabla28[[#This Row],[% participación]],IF(AND(K121&gt;0,O121&lt;&gt;"Ejecución"),"-",""))</f>
        <v/>
      </c>
      <c r="M121" s="65"/>
      <c r="N121" s="173" t="str">
        <f t="shared" si="6"/>
        <v/>
      </c>
      <c r="O121" s="169" t="s">
        <v>1150</v>
      </c>
      <c r="P121" s="81"/>
    </row>
    <row r="122" spans="1:16" s="7" customFormat="1" ht="24.75" customHeight="1" outlineLevel="1" x14ac:dyDescent="0.25">
      <c r="A122" s="136">
        <v>9</v>
      </c>
      <c r="B122" s="167" t="s">
        <v>2671</v>
      </c>
      <c r="C122" s="168" t="s">
        <v>31</v>
      </c>
      <c r="D122" s="63"/>
      <c r="E122" s="137"/>
      <c r="F122" s="137"/>
      <c r="G122" s="164" t="str">
        <f t="shared" si="7"/>
        <v/>
      </c>
      <c r="H122" s="64"/>
      <c r="I122" s="63"/>
      <c r="J122" s="63"/>
      <c r="K122" s="68"/>
      <c r="L122" s="102" t="str">
        <f>+IF(AND(K122&gt;0,O122="Ejecución"),(K122/877802)*Tabla28[[#This Row],[% participación]],IF(AND(K122&gt;0,O122&lt;&gt;"Ejecución"),"-",""))</f>
        <v/>
      </c>
      <c r="M122" s="65"/>
      <c r="N122" s="173" t="str">
        <f t="shared" si="6"/>
        <v/>
      </c>
      <c r="O122" s="169" t="s">
        <v>1150</v>
      </c>
      <c r="P122" s="81"/>
    </row>
    <row r="123" spans="1:16" s="7" customFormat="1" ht="24.75" customHeight="1" outlineLevel="1" x14ac:dyDescent="0.25">
      <c r="A123" s="136">
        <v>10</v>
      </c>
      <c r="B123" s="167" t="s">
        <v>2671</v>
      </c>
      <c r="C123" s="168" t="s">
        <v>31</v>
      </c>
      <c r="D123" s="63"/>
      <c r="E123" s="137"/>
      <c r="F123" s="137"/>
      <c r="G123" s="164" t="str">
        <f t="shared" si="7"/>
        <v/>
      </c>
      <c r="H123" s="64"/>
      <c r="I123" s="63"/>
      <c r="J123" s="63"/>
      <c r="K123" s="68"/>
      <c r="L123" s="102" t="str">
        <f>+IF(AND(K123&gt;0,O123="Ejecución"),(K123/877802)*Tabla28[[#This Row],[% participación]],IF(AND(K123&gt;0,O123&lt;&gt;"Ejecución"),"-",""))</f>
        <v/>
      </c>
      <c r="M123" s="65"/>
      <c r="N123" s="173" t="str">
        <f t="shared" si="6"/>
        <v/>
      </c>
      <c r="O123" s="169" t="s">
        <v>1150</v>
      </c>
      <c r="P123" s="81"/>
    </row>
    <row r="124" spans="1:16" s="7" customFormat="1" ht="24.75" customHeight="1" outlineLevel="1" x14ac:dyDescent="0.25">
      <c r="A124" s="136">
        <v>11</v>
      </c>
      <c r="B124" s="167" t="s">
        <v>2671</v>
      </c>
      <c r="C124" s="168" t="s">
        <v>31</v>
      </c>
      <c r="D124" s="63"/>
      <c r="E124" s="137"/>
      <c r="F124" s="137"/>
      <c r="G124" s="164" t="str">
        <f t="shared" si="7"/>
        <v/>
      </c>
      <c r="H124" s="64"/>
      <c r="I124" s="63"/>
      <c r="J124" s="63"/>
      <c r="K124" s="68"/>
      <c r="L124" s="102" t="str">
        <f>+IF(AND(K124&gt;0,O124="Ejecución"),(K124/877802)*Tabla28[[#This Row],[% participación]],IF(AND(K124&gt;0,O124&lt;&gt;"Ejecución"),"-",""))</f>
        <v/>
      </c>
      <c r="M124" s="65"/>
      <c r="N124" s="173" t="str">
        <f t="shared" si="6"/>
        <v/>
      </c>
      <c r="O124" s="169" t="s">
        <v>1150</v>
      </c>
      <c r="P124" s="81"/>
    </row>
    <row r="125" spans="1:16" s="7" customFormat="1" ht="24.75" customHeight="1" outlineLevel="1" x14ac:dyDescent="0.25">
      <c r="A125" s="136">
        <v>12</v>
      </c>
      <c r="B125" s="167" t="s">
        <v>2671</v>
      </c>
      <c r="C125" s="168" t="s">
        <v>31</v>
      </c>
      <c r="D125" s="63"/>
      <c r="E125" s="137"/>
      <c r="F125" s="137"/>
      <c r="G125" s="164" t="str">
        <f t="shared" si="7"/>
        <v/>
      </c>
      <c r="H125" s="64"/>
      <c r="I125" s="63"/>
      <c r="J125" s="63"/>
      <c r="K125" s="68"/>
      <c r="L125" s="102" t="str">
        <f>+IF(AND(K125&gt;0,O125="Ejecución"),(K125/877802)*Tabla28[[#This Row],[% participación]],IF(AND(K125&gt;0,O125&lt;&gt;"Ejecución"),"-",""))</f>
        <v/>
      </c>
      <c r="M125" s="65"/>
      <c r="N125" s="173" t="str">
        <f t="shared" si="6"/>
        <v/>
      </c>
      <c r="O125" s="169" t="s">
        <v>1150</v>
      </c>
      <c r="P125" s="81"/>
    </row>
    <row r="126" spans="1:16" s="7" customFormat="1" ht="24.75" customHeight="1" outlineLevel="1" x14ac:dyDescent="0.25">
      <c r="A126" s="136">
        <v>13</v>
      </c>
      <c r="B126" s="167" t="s">
        <v>2671</v>
      </c>
      <c r="C126" s="168" t="s">
        <v>31</v>
      </c>
      <c r="D126" s="63"/>
      <c r="E126" s="137"/>
      <c r="F126" s="137"/>
      <c r="G126" s="164" t="str">
        <f t="shared" si="7"/>
        <v/>
      </c>
      <c r="H126" s="64"/>
      <c r="I126" s="63"/>
      <c r="J126" s="63"/>
      <c r="K126" s="68"/>
      <c r="L126" s="102" t="str">
        <f>+IF(AND(K126&gt;0,O126="Ejecución"),(K126/877802)*Tabla28[[#This Row],[% participación]],IF(AND(K126&gt;0,O126&lt;&gt;"Ejecución"),"-",""))</f>
        <v/>
      </c>
      <c r="M126" s="65"/>
      <c r="N126" s="173" t="str">
        <f t="shared" si="6"/>
        <v/>
      </c>
      <c r="O126" s="169" t="s">
        <v>1150</v>
      </c>
      <c r="P126" s="81"/>
    </row>
    <row r="127" spans="1:16" s="7" customFormat="1" ht="24.75" customHeight="1" outlineLevel="1" x14ac:dyDescent="0.25">
      <c r="A127" s="136">
        <v>14</v>
      </c>
      <c r="B127" s="167" t="s">
        <v>2671</v>
      </c>
      <c r="C127" s="168" t="s">
        <v>31</v>
      </c>
      <c r="D127" s="63"/>
      <c r="E127" s="137"/>
      <c r="F127" s="137"/>
      <c r="G127" s="164" t="str">
        <f t="shared" si="7"/>
        <v/>
      </c>
      <c r="H127" s="64"/>
      <c r="I127" s="63"/>
      <c r="J127" s="63"/>
      <c r="K127" s="68"/>
      <c r="L127" s="102" t="str">
        <f>+IF(AND(K127&gt;0,O127="Ejecución"),(K127/877802)*Tabla28[[#This Row],[% participación]],IF(AND(K127&gt;0,O127&lt;&gt;"Ejecución"),"-",""))</f>
        <v/>
      </c>
      <c r="M127" s="65"/>
      <c r="N127" s="173" t="str">
        <f t="shared" si="6"/>
        <v/>
      </c>
      <c r="O127" s="169" t="s">
        <v>1150</v>
      </c>
      <c r="P127" s="81"/>
    </row>
    <row r="128" spans="1:16" s="7" customFormat="1" ht="24.75" customHeight="1" outlineLevel="1" x14ac:dyDescent="0.25">
      <c r="A128" s="136">
        <v>15</v>
      </c>
      <c r="B128" s="167" t="s">
        <v>2671</v>
      </c>
      <c r="C128" s="168" t="s">
        <v>31</v>
      </c>
      <c r="D128" s="63"/>
      <c r="E128" s="137"/>
      <c r="F128" s="137"/>
      <c r="G128" s="164" t="str">
        <f t="shared" si="7"/>
        <v/>
      </c>
      <c r="H128" s="64"/>
      <c r="I128" s="63"/>
      <c r="J128" s="63"/>
      <c r="K128" s="68"/>
      <c r="L128" s="102" t="str">
        <f>+IF(AND(K128&gt;0,O128="Ejecución"),(K128/877802)*Tabla28[[#This Row],[% participación]],IF(AND(K128&gt;0,O128&lt;&gt;"Ejecución"),"-",""))</f>
        <v/>
      </c>
      <c r="M128" s="65"/>
      <c r="N128" s="173" t="str">
        <f t="shared" si="6"/>
        <v/>
      </c>
      <c r="O128" s="169" t="s">
        <v>1150</v>
      </c>
      <c r="P128" s="81"/>
    </row>
    <row r="129" spans="1:16" s="7" customFormat="1" ht="24.75" customHeight="1" outlineLevel="1" x14ac:dyDescent="0.25">
      <c r="A129" s="136">
        <v>16</v>
      </c>
      <c r="B129" s="167" t="s">
        <v>2671</v>
      </c>
      <c r="C129" s="168" t="s">
        <v>31</v>
      </c>
      <c r="D129" s="63"/>
      <c r="E129" s="137"/>
      <c r="F129" s="137"/>
      <c r="G129" s="164" t="str">
        <f t="shared" si="7"/>
        <v/>
      </c>
      <c r="H129" s="64"/>
      <c r="I129" s="63"/>
      <c r="J129" s="63"/>
      <c r="K129" s="68"/>
      <c r="L129" s="102" t="str">
        <f>+IF(AND(K129&gt;0,O129="Ejecución"),(K129/877802)*Tabla28[[#This Row],[% participación]],IF(AND(K129&gt;0,O129&lt;&gt;"Ejecución"),"-",""))</f>
        <v/>
      </c>
      <c r="M129" s="65"/>
      <c r="N129" s="173" t="str">
        <f t="shared" si="6"/>
        <v/>
      </c>
      <c r="O129" s="169" t="s">
        <v>1150</v>
      </c>
      <c r="P129" s="81"/>
    </row>
    <row r="130" spans="1:16" s="7" customFormat="1" ht="24.75" customHeight="1" outlineLevel="1" x14ac:dyDescent="0.25">
      <c r="A130" s="136">
        <v>17</v>
      </c>
      <c r="B130" s="167" t="s">
        <v>2671</v>
      </c>
      <c r="C130" s="168" t="s">
        <v>31</v>
      </c>
      <c r="D130" s="63"/>
      <c r="E130" s="137"/>
      <c r="F130" s="137"/>
      <c r="G130" s="164" t="str">
        <f t="shared" si="7"/>
        <v/>
      </c>
      <c r="H130" s="64"/>
      <c r="I130" s="63"/>
      <c r="J130" s="63"/>
      <c r="K130" s="68"/>
      <c r="L130" s="102" t="str">
        <f>+IF(AND(K130&gt;0,O130="Ejecución"),(K130/877802)*Tabla28[[#This Row],[% participación]],IF(AND(K130&gt;0,O130&lt;&gt;"Ejecución"),"-",""))</f>
        <v/>
      </c>
      <c r="M130" s="65"/>
      <c r="N130" s="173" t="str">
        <f t="shared" si="6"/>
        <v/>
      </c>
      <c r="O130" s="169" t="s">
        <v>1150</v>
      </c>
      <c r="P130" s="81"/>
    </row>
    <row r="131" spans="1:16" s="7" customFormat="1" ht="24.75" customHeight="1" outlineLevel="1" x14ac:dyDescent="0.25">
      <c r="A131" s="136">
        <v>18</v>
      </c>
      <c r="B131" s="167" t="s">
        <v>2671</v>
      </c>
      <c r="C131" s="168" t="s">
        <v>31</v>
      </c>
      <c r="D131" s="63"/>
      <c r="E131" s="137"/>
      <c r="F131" s="137"/>
      <c r="G131" s="164" t="str">
        <f t="shared" si="7"/>
        <v/>
      </c>
      <c r="H131" s="64"/>
      <c r="I131" s="63"/>
      <c r="J131" s="63"/>
      <c r="K131" s="68"/>
      <c r="L131" s="102" t="str">
        <f>+IF(AND(K131&gt;0,O131="Ejecución"),(K131/877802)*Tabla28[[#This Row],[% participación]],IF(AND(K131&gt;0,O131&lt;&gt;"Ejecución"),"-",""))</f>
        <v/>
      </c>
      <c r="M131" s="65"/>
      <c r="N131" s="173" t="str">
        <f t="shared" si="6"/>
        <v/>
      </c>
      <c r="O131" s="169" t="s">
        <v>1150</v>
      </c>
      <c r="P131" s="81"/>
    </row>
    <row r="132" spans="1:16" s="7" customFormat="1" ht="24.75" customHeight="1" outlineLevel="1" x14ac:dyDescent="0.25">
      <c r="A132" s="136">
        <v>19</v>
      </c>
      <c r="B132" s="167" t="s">
        <v>2671</v>
      </c>
      <c r="C132" s="168" t="s">
        <v>31</v>
      </c>
      <c r="D132" s="63"/>
      <c r="E132" s="137"/>
      <c r="F132" s="137"/>
      <c r="G132" s="164" t="str">
        <f t="shared" si="7"/>
        <v/>
      </c>
      <c r="H132" s="64"/>
      <c r="I132" s="63"/>
      <c r="J132" s="63"/>
      <c r="K132" s="68"/>
      <c r="L132" s="102" t="str">
        <f>+IF(AND(K132&gt;0,O132="Ejecución"),(K132/877802)*Tabla28[[#This Row],[% participación]],IF(AND(K132&gt;0,O132&lt;&gt;"Ejecución"),"-",""))</f>
        <v/>
      </c>
      <c r="M132" s="65"/>
      <c r="N132" s="173" t="str">
        <f t="shared" si="6"/>
        <v/>
      </c>
      <c r="O132" s="169" t="s">
        <v>1150</v>
      </c>
      <c r="P132" s="81"/>
    </row>
    <row r="133" spans="1:16" s="7" customFormat="1" ht="24.75" customHeight="1" outlineLevel="1" x14ac:dyDescent="0.25">
      <c r="A133" s="136">
        <v>20</v>
      </c>
      <c r="B133" s="167" t="s">
        <v>2671</v>
      </c>
      <c r="C133" s="168" t="s">
        <v>31</v>
      </c>
      <c r="D133" s="63"/>
      <c r="E133" s="137"/>
      <c r="F133" s="137"/>
      <c r="G133" s="164" t="str">
        <f t="shared" si="7"/>
        <v/>
      </c>
      <c r="H133" s="64"/>
      <c r="I133" s="63"/>
      <c r="J133" s="63"/>
      <c r="K133" s="68"/>
      <c r="L133" s="102" t="str">
        <f>+IF(AND(K133&gt;0,O133="Ejecución"),(K133/877802)*Tabla28[[#This Row],[% participación]],IF(AND(K133&gt;0,O133&lt;&gt;"Ejecución"),"-",""))</f>
        <v/>
      </c>
      <c r="M133" s="65"/>
      <c r="N133" s="173" t="str">
        <f t="shared" si="6"/>
        <v/>
      </c>
      <c r="O133" s="169" t="s">
        <v>1150</v>
      </c>
      <c r="P133" s="81"/>
    </row>
    <row r="134" spans="1:16" s="7" customFormat="1" ht="24.75" customHeight="1" outlineLevel="1" x14ac:dyDescent="0.25">
      <c r="A134" s="136">
        <v>21</v>
      </c>
      <c r="B134" s="167" t="s">
        <v>2671</v>
      </c>
      <c r="C134" s="168" t="s">
        <v>31</v>
      </c>
      <c r="D134" s="63"/>
      <c r="E134" s="137"/>
      <c r="F134" s="137"/>
      <c r="G134" s="164" t="str">
        <f t="shared" si="7"/>
        <v/>
      </c>
      <c r="H134" s="64"/>
      <c r="I134" s="63"/>
      <c r="J134" s="63"/>
      <c r="K134" s="68"/>
      <c r="L134" s="102" t="str">
        <f>+IF(AND(K134&gt;0,O134="Ejecución"),(K134/877802)*Tabla28[[#This Row],[% participación]],IF(AND(K134&gt;0,O134&lt;&gt;"Ejecución"),"-",""))</f>
        <v/>
      </c>
      <c r="M134" s="65"/>
      <c r="N134" s="173" t="str">
        <f t="shared" si="6"/>
        <v/>
      </c>
      <c r="O134" s="169" t="s">
        <v>1150</v>
      </c>
      <c r="P134" s="81"/>
    </row>
    <row r="135" spans="1:16" s="7" customFormat="1" ht="24.75" customHeight="1" outlineLevel="1" x14ac:dyDescent="0.25">
      <c r="A135" s="136">
        <v>22</v>
      </c>
      <c r="B135" s="167" t="s">
        <v>2671</v>
      </c>
      <c r="C135" s="168" t="s">
        <v>31</v>
      </c>
      <c r="D135" s="63"/>
      <c r="E135" s="137"/>
      <c r="F135" s="137"/>
      <c r="G135" s="164" t="str">
        <f t="shared" si="7"/>
        <v/>
      </c>
      <c r="H135" s="64"/>
      <c r="I135" s="63"/>
      <c r="J135" s="63"/>
      <c r="K135" s="68"/>
      <c r="L135" s="102" t="str">
        <f>+IF(AND(K135&gt;0,O135="Ejecución"),(K135/877802)*Tabla28[[#This Row],[% participación]],IF(AND(K135&gt;0,O135&lt;&gt;"Ejecución"),"-",""))</f>
        <v/>
      </c>
      <c r="M135" s="65"/>
      <c r="N135" s="173" t="str">
        <f t="shared" si="6"/>
        <v/>
      </c>
      <c r="O135" s="169" t="s">
        <v>1150</v>
      </c>
      <c r="P135" s="81"/>
    </row>
    <row r="136" spans="1:16" s="7" customFormat="1" ht="24.75" customHeight="1" outlineLevel="1" x14ac:dyDescent="0.25">
      <c r="A136" s="136">
        <v>23</v>
      </c>
      <c r="B136" s="167" t="s">
        <v>2671</v>
      </c>
      <c r="C136" s="168" t="s">
        <v>31</v>
      </c>
      <c r="D136" s="63"/>
      <c r="E136" s="137"/>
      <c r="F136" s="137"/>
      <c r="G136" s="164" t="str">
        <f t="shared" si="7"/>
        <v/>
      </c>
      <c r="H136" s="64"/>
      <c r="I136" s="63"/>
      <c r="J136" s="63"/>
      <c r="K136" s="68"/>
      <c r="L136" s="102" t="str">
        <f>+IF(AND(K136&gt;0,O136="Ejecución"),(K136/877802)*Tabla28[[#This Row],[% participación]],IF(AND(K136&gt;0,O136&lt;&gt;"Ejecución"),"-",""))</f>
        <v/>
      </c>
      <c r="M136" s="65"/>
      <c r="N136" s="173" t="str">
        <f t="shared" si="6"/>
        <v/>
      </c>
      <c r="O136" s="169" t="s">
        <v>1150</v>
      </c>
      <c r="P136" s="81"/>
    </row>
    <row r="137" spans="1:16" s="7" customFormat="1" ht="24.75" customHeight="1" outlineLevel="1" x14ac:dyDescent="0.25">
      <c r="A137" s="136">
        <v>24</v>
      </c>
      <c r="B137" s="167" t="s">
        <v>2671</v>
      </c>
      <c r="C137" s="168" t="s">
        <v>31</v>
      </c>
      <c r="D137" s="63"/>
      <c r="E137" s="137"/>
      <c r="F137" s="137"/>
      <c r="G137" s="164" t="str">
        <f t="shared" si="7"/>
        <v/>
      </c>
      <c r="H137" s="64"/>
      <c r="I137" s="63"/>
      <c r="J137" s="63"/>
      <c r="K137" s="68"/>
      <c r="L137" s="102" t="str">
        <f>+IF(AND(K137&gt;0,O137="Ejecución"),(K137/877802)*Tabla28[[#This Row],[% participación]],IF(AND(K137&gt;0,O137&lt;&gt;"Ejecución"),"-",""))</f>
        <v/>
      </c>
      <c r="M137" s="65"/>
      <c r="N137" s="173" t="str">
        <f t="shared" si="6"/>
        <v/>
      </c>
      <c r="O137" s="169" t="s">
        <v>1150</v>
      </c>
      <c r="P137" s="81"/>
    </row>
    <row r="138" spans="1:16" s="7" customFormat="1" ht="24.75" customHeight="1" outlineLevel="1" x14ac:dyDescent="0.25">
      <c r="A138" s="136">
        <v>25</v>
      </c>
      <c r="B138" s="167" t="s">
        <v>2671</v>
      </c>
      <c r="C138" s="168" t="s">
        <v>31</v>
      </c>
      <c r="D138" s="63"/>
      <c r="E138" s="137"/>
      <c r="F138" s="137"/>
      <c r="G138" s="164" t="str">
        <f t="shared" si="7"/>
        <v/>
      </c>
      <c r="H138" s="64"/>
      <c r="I138" s="63"/>
      <c r="J138" s="63"/>
      <c r="K138" s="68"/>
      <c r="L138" s="102" t="str">
        <f>+IF(AND(K138&gt;0,O138="Ejecución"),(K138/877802)*Tabla28[[#This Row],[% participación]],IF(AND(K138&gt;0,O138&lt;&gt;"Ejecución"),"-",""))</f>
        <v/>
      </c>
      <c r="M138" s="65"/>
      <c r="N138" s="173" t="str">
        <f t="shared" si="6"/>
        <v/>
      </c>
      <c r="O138" s="169" t="s">
        <v>1150</v>
      </c>
      <c r="P138" s="81"/>
    </row>
    <row r="139" spans="1:16" s="7" customFormat="1" ht="24.75" customHeight="1" outlineLevel="1" x14ac:dyDescent="0.25">
      <c r="A139" s="136">
        <v>26</v>
      </c>
      <c r="B139" s="167" t="s">
        <v>2671</v>
      </c>
      <c r="C139" s="168" t="s">
        <v>31</v>
      </c>
      <c r="D139" s="63"/>
      <c r="E139" s="137"/>
      <c r="F139" s="137"/>
      <c r="G139" s="164" t="str">
        <f t="shared" si="7"/>
        <v/>
      </c>
      <c r="H139" s="64"/>
      <c r="I139" s="63"/>
      <c r="J139" s="63"/>
      <c r="K139" s="68"/>
      <c r="L139" s="102" t="str">
        <f>+IF(AND(K139&gt;0,O139="Ejecución"),(K139/877802)*Tabla28[[#This Row],[% participación]],IF(AND(K139&gt;0,O139&lt;&gt;"Ejecución"),"-",""))</f>
        <v/>
      </c>
      <c r="M139" s="65"/>
      <c r="N139" s="173" t="str">
        <f t="shared" si="6"/>
        <v/>
      </c>
      <c r="O139" s="169" t="s">
        <v>1150</v>
      </c>
      <c r="P139" s="81"/>
    </row>
    <row r="140" spans="1:16" s="7" customFormat="1" ht="24.75" customHeight="1" outlineLevel="1" x14ac:dyDescent="0.25">
      <c r="A140" s="136">
        <v>27</v>
      </c>
      <c r="B140" s="167" t="s">
        <v>2671</v>
      </c>
      <c r="C140" s="168" t="s">
        <v>31</v>
      </c>
      <c r="D140" s="63"/>
      <c r="E140" s="137"/>
      <c r="F140" s="137"/>
      <c r="G140" s="164" t="str">
        <f t="shared" si="7"/>
        <v/>
      </c>
      <c r="H140" s="64"/>
      <c r="I140" s="63"/>
      <c r="J140" s="63"/>
      <c r="K140" s="68"/>
      <c r="L140" s="102" t="str">
        <f>+IF(AND(K140&gt;0,O140="Ejecución"),(K140/877802)*Tabla28[[#This Row],[% participación]],IF(AND(K140&gt;0,O140&lt;&gt;"Ejecución"),"-",""))</f>
        <v/>
      </c>
      <c r="M140" s="65"/>
      <c r="N140" s="173" t="str">
        <f t="shared" si="6"/>
        <v/>
      </c>
      <c r="O140" s="169" t="s">
        <v>1150</v>
      </c>
      <c r="P140" s="81"/>
    </row>
    <row r="141" spans="1:16" s="7" customFormat="1" ht="24.75" customHeight="1" outlineLevel="1" x14ac:dyDescent="0.25">
      <c r="A141" s="136">
        <v>28</v>
      </c>
      <c r="B141" s="167" t="s">
        <v>2671</v>
      </c>
      <c r="C141" s="168" t="s">
        <v>31</v>
      </c>
      <c r="D141" s="63"/>
      <c r="E141" s="137"/>
      <c r="F141" s="137"/>
      <c r="G141" s="164" t="str">
        <f t="shared" si="7"/>
        <v/>
      </c>
      <c r="H141" s="64"/>
      <c r="I141" s="63"/>
      <c r="J141" s="63"/>
      <c r="K141" s="68"/>
      <c r="L141" s="102" t="str">
        <f>+IF(AND(K141&gt;0,O141="Ejecución"),(K141/877802)*Tabla28[[#This Row],[% participación]],IF(AND(K141&gt;0,O141&lt;&gt;"Ejecución"),"-",""))</f>
        <v/>
      </c>
      <c r="M141" s="65"/>
      <c r="N141" s="173" t="str">
        <f t="shared" si="6"/>
        <v/>
      </c>
      <c r="O141" s="169" t="s">
        <v>1150</v>
      </c>
      <c r="P141" s="81"/>
    </row>
    <row r="142" spans="1:16" s="7" customFormat="1" ht="24.75" customHeight="1" outlineLevel="1" x14ac:dyDescent="0.25">
      <c r="A142" s="136">
        <v>29</v>
      </c>
      <c r="B142" s="167" t="s">
        <v>2671</v>
      </c>
      <c r="C142" s="168" t="s">
        <v>31</v>
      </c>
      <c r="D142" s="63"/>
      <c r="E142" s="137"/>
      <c r="F142" s="137"/>
      <c r="G142" s="164" t="str">
        <f t="shared" si="7"/>
        <v/>
      </c>
      <c r="H142" s="64"/>
      <c r="I142" s="63"/>
      <c r="J142" s="63"/>
      <c r="K142" s="68"/>
      <c r="L142" s="102" t="str">
        <f>+IF(AND(K142&gt;0,O142="Ejecución"),(K142/877802)*Tabla28[[#This Row],[% participación]],IF(AND(K142&gt;0,O142&lt;&gt;"Ejecución"),"-",""))</f>
        <v/>
      </c>
      <c r="M142" s="65"/>
      <c r="N142" s="173" t="str">
        <f t="shared" si="6"/>
        <v/>
      </c>
      <c r="O142" s="169" t="s">
        <v>1150</v>
      </c>
      <c r="P142" s="81"/>
    </row>
    <row r="143" spans="1:16" s="7" customFormat="1" ht="24.75" customHeight="1" outlineLevel="1" x14ac:dyDescent="0.25">
      <c r="A143" s="136">
        <v>30</v>
      </c>
      <c r="B143" s="167" t="s">
        <v>2671</v>
      </c>
      <c r="C143" s="168" t="s">
        <v>31</v>
      </c>
      <c r="D143" s="63"/>
      <c r="E143" s="137"/>
      <c r="F143" s="137"/>
      <c r="G143" s="164" t="str">
        <f t="shared" si="7"/>
        <v/>
      </c>
      <c r="H143" s="64"/>
      <c r="I143" s="63"/>
      <c r="J143" s="63"/>
      <c r="K143" s="68"/>
      <c r="L143" s="102" t="str">
        <f>+IF(AND(K143&gt;0,O143="Ejecución"),(K143/877802)*Tabla28[[#This Row],[% participación]],IF(AND(K143&gt;0,O143&lt;&gt;"Ejecución"),"-",""))</f>
        <v/>
      </c>
      <c r="M143" s="65"/>
      <c r="N143" s="173" t="str">
        <f t="shared" si="6"/>
        <v/>
      </c>
      <c r="O143" s="169" t="s">
        <v>1150</v>
      </c>
      <c r="P143" s="81"/>
    </row>
    <row r="144" spans="1:16" s="7" customFormat="1" ht="24.75" customHeight="1" outlineLevel="1" x14ac:dyDescent="0.25">
      <c r="A144" s="136">
        <v>31</v>
      </c>
      <c r="B144" s="167" t="s">
        <v>2671</v>
      </c>
      <c r="C144" s="168" t="s">
        <v>31</v>
      </c>
      <c r="D144" s="63"/>
      <c r="E144" s="137"/>
      <c r="F144" s="137"/>
      <c r="G144" s="164" t="str">
        <f t="shared" si="7"/>
        <v/>
      </c>
      <c r="H144" s="64"/>
      <c r="I144" s="63"/>
      <c r="J144" s="63"/>
      <c r="K144" s="68"/>
      <c r="L144" s="102" t="str">
        <f>+IF(AND(K144&gt;0,O144="Ejecución"),(K144/877802)*Tabla28[[#This Row],[% participación]],IF(AND(K144&gt;0,O144&lt;&gt;"Ejecución"),"-",""))</f>
        <v/>
      </c>
      <c r="M144" s="65"/>
      <c r="N144" s="173" t="str">
        <f t="shared" si="6"/>
        <v/>
      </c>
      <c r="O144" s="169" t="s">
        <v>1150</v>
      </c>
      <c r="P144" s="81"/>
    </row>
    <row r="145" spans="1:16" s="7" customFormat="1" ht="24.75" customHeight="1" outlineLevel="1" x14ac:dyDescent="0.25">
      <c r="A145" s="136">
        <v>32</v>
      </c>
      <c r="B145" s="167" t="s">
        <v>2671</v>
      </c>
      <c r="C145" s="168" t="s">
        <v>31</v>
      </c>
      <c r="D145" s="63"/>
      <c r="E145" s="137"/>
      <c r="F145" s="137"/>
      <c r="G145" s="164" t="str">
        <f t="shared" si="7"/>
        <v/>
      </c>
      <c r="H145" s="64"/>
      <c r="I145" s="63"/>
      <c r="J145" s="63"/>
      <c r="K145" s="68"/>
      <c r="L145" s="102" t="str">
        <f>+IF(AND(K145&gt;0,O145="Ejecución"),(K145/877802)*Tabla28[[#This Row],[% participación]],IF(AND(K145&gt;0,O145&lt;&gt;"Ejecución"),"-",""))</f>
        <v/>
      </c>
      <c r="M145" s="65"/>
      <c r="N145" s="173" t="str">
        <f t="shared" si="6"/>
        <v/>
      </c>
      <c r="O145" s="169" t="s">
        <v>1150</v>
      </c>
      <c r="P145" s="81"/>
    </row>
    <row r="146" spans="1:16" s="7" customFormat="1" ht="24.75" customHeight="1" outlineLevel="1" x14ac:dyDescent="0.25">
      <c r="A146" s="136">
        <v>33</v>
      </c>
      <c r="B146" s="167" t="s">
        <v>2671</v>
      </c>
      <c r="C146" s="168" t="s">
        <v>31</v>
      </c>
      <c r="D146" s="63"/>
      <c r="E146" s="137"/>
      <c r="F146" s="137"/>
      <c r="G146" s="164" t="str">
        <f t="shared" si="7"/>
        <v/>
      </c>
      <c r="H146" s="64"/>
      <c r="I146" s="63"/>
      <c r="J146" s="63"/>
      <c r="K146" s="68"/>
      <c r="L146" s="102" t="str">
        <f>+IF(AND(K146&gt;0,O146="Ejecución"),(K146/877802)*Tabla28[[#This Row],[% participación]],IF(AND(K146&gt;0,O146&lt;&gt;"Ejecución"),"-",""))</f>
        <v/>
      </c>
      <c r="M146" s="65"/>
      <c r="N146" s="173" t="str">
        <f t="shared" si="6"/>
        <v/>
      </c>
      <c r="O146" s="169" t="s">
        <v>1150</v>
      </c>
      <c r="P146" s="81"/>
    </row>
    <row r="147" spans="1:16" s="7" customFormat="1" ht="24.75" customHeight="1" outlineLevel="1" x14ac:dyDescent="0.25">
      <c r="A147" s="136">
        <v>34</v>
      </c>
      <c r="B147" s="167" t="s">
        <v>2671</v>
      </c>
      <c r="C147" s="168" t="s">
        <v>31</v>
      </c>
      <c r="D147" s="63"/>
      <c r="E147" s="137"/>
      <c r="F147" s="137"/>
      <c r="G147" s="164" t="str">
        <f t="shared" si="7"/>
        <v/>
      </c>
      <c r="H147" s="64"/>
      <c r="I147" s="63"/>
      <c r="J147" s="63"/>
      <c r="K147" s="68"/>
      <c r="L147" s="102" t="str">
        <f>+IF(AND(K147&gt;0,O147="Ejecución"),(K147/877802)*Tabla28[[#This Row],[% participación]],IF(AND(K147&gt;0,O147&lt;&gt;"Ejecución"),"-",""))</f>
        <v/>
      </c>
      <c r="M147" s="65"/>
      <c r="N147" s="173" t="str">
        <f t="shared" si="6"/>
        <v/>
      </c>
      <c r="O147" s="169" t="s">
        <v>1150</v>
      </c>
      <c r="P147" s="81"/>
    </row>
    <row r="148" spans="1:16" s="7" customFormat="1" ht="24.75" customHeight="1" outlineLevel="1" x14ac:dyDescent="0.25">
      <c r="A148" s="136">
        <v>35</v>
      </c>
      <c r="B148" s="167" t="s">
        <v>2671</v>
      </c>
      <c r="C148" s="168" t="s">
        <v>31</v>
      </c>
      <c r="D148" s="63"/>
      <c r="E148" s="137"/>
      <c r="F148" s="137"/>
      <c r="G148" s="164" t="str">
        <f t="shared" si="7"/>
        <v/>
      </c>
      <c r="H148" s="64"/>
      <c r="I148" s="63"/>
      <c r="J148" s="63"/>
      <c r="K148" s="68"/>
      <c r="L148" s="102" t="str">
        <f>+IF(AND(K148&gt;0,O148="Ejecución"),(K148/877802)*Tabla28[[#This Row],[% participación]],IF(AND(K148&gt;0,O148&lt;&gt;"Ejecución"),"-",""))</f>
        <v/>
      </c>
      <c r="M148" s="65"/>
      <c r="N148" s="173" t="str">
        <f t="shared" si="6"/>
        <v/>
      </c>
      <c r="O148" s="169" t="s">
        <v>1150</v>
      </c>
      <c r="P148" s="81"/>
    </row>
    <row r="149" spans="1:16" s="7" customFormat="1" ht="24.75" customHeight="1" outlineLevel="1" x14ac:dyDescent="0.25">
      <c r="A149" s="136">
        <v>36</v>
      </c>
      <c r="B149" s="167" t="s">
        <v>2671</v>
      </c>
      <c r="C149" s="168" t="s">
        <v>31</v>
      </c>
      <c r="D149" s="63"/>
      <c r="E149" s="137"/>
      <c r="F149" s="137"/>
      <c r="G149" s="164" t="str">
        <f t="shared" si="7"/>
        <v/>
      </c>
      <c r="H149" s="64"/>
      <c r="I149" s="63"/>
      <c r="J149" s="63"/>
      <c r="K149" s="68"/>
      <c r="L149" s="102" t="str">
        <f>+IF(AND(K149&gt;0,O149="Ejecución"),(K149/877802)*Tabla28[[#This Row],[% participación]],IF(AND(K149&gt;0,O149&lt;&gt;"Ejecución"),"-",""))</f>
        <v/>
      </c>
      <c r="M149" s="65"/>
      <c r="N149" s="173" t="str">
        <f t="shared" si="6"/>
        <v/>
      </c>
      <c r="O149" s="169" t="s">
        <v>1150</v>
      </c>
      <c r="P149" s="81"/>
    </row>
    <row r="150" spans="1:16" s="7" customFormat="1" ht="24.75" customHeight="1" outlineLevel="1" x14ac:dyDescent="0.25">
      <c r="A150" s="136">
        <v>37</v>
      </c>
      <c r="B150" s="167" t="s">
        <v>2671</v>
      </c>
      <c r="C150" s="168" t="s">
        <v>31</v>
      </c>
      <c r="D150" s="63"/>
      <c r="E150" s="137"/>
      <c r="F150" s="137"/>
      <c r="G150" s="164" t="str">
        <f t="shared" si="7"/>
        <v/>
      </c>
      <c r="H150" s="64"/>
      <c r="I150" s="63"/>
      <c r="J150" s="63"/>
      <c r="K150" s="68"/>
      <c r="L150" s="102" t="str">
        <f>+IF(AND(K150&gt;0,O150="Ejecución"),(K150/877802)*Tabla28[[#This Row],[% participación]],IF(AND(K150&gt;0,O150&lt;&gt;"Ejecución"),"-",""))</f>
        <v/>
      </c>
      <c r="M150" s="65"/>
      <c r="N150" s="173" t="str">
        <f t="shared" si="6"/>
        <v/>
      </c>
      <c r="O150" s="169" t="s">
        <v>1150</v>
      </c>
      <c r="P150" s="81"/>
    </row>
    <row r="151" spans="1:16" s="7" customFormat="1" ht="24.75" customHeight="1" outlineLevel="1" x14ac:dyDescent="0.25">
      <c r="A151" s="136">
        <v>38</v>
      </c>
      <c r="B151" s="167" t="s">
        <v>2671</v>
      </c>
      <c r="C151" s="168" t="s">
        <v>31</v>
      </c>
      <c r="D151" s="63"/>
      <c r="E151" s="137"/>
      <c r="F151" s="137"/>
      <c r="G151" s="164" t="str">
        <f t="shared" si="7"/>
        <v/>
      </c>
      <c r="H151" s="64"/>
      <c r="I151" s="63"/>
      <c r="J151" s="63"/>
      <c r="K151" s="68"/>
      <c r="L151" s="102" t="str">
        <f>+IF(AND(K151&gt;0,O151="Ejecución"),(K151/877802)*Tabla28[[#This Row],[% participación]],IF(AND(K151&gt;0,O151&lt;&gt;"Ejecución"),"-",""))</f>
        <v/>
      </c>
      <c r="M151" s="65"/>
      <c r="N151" s="173" t="str">
        <f t="shared" si="6"/>
        <v/>
      </c>
      <c r="O151" s="169" t="s">
        <v>1150</v>
      </c>
      <c r="P151" s="81"/>
    </row>
    <row r="152" spans="1:16" s="7" customFormat="1" ht="24.75" customHeight="1" outlineLevel="1" x14ac:dyDescent="0.25">
      <c r="A152" s="136">
        <v>39</v>
      </c>
      <c r="B152" s="167" t="s">
        <v>2671</v>
      </c>
      <c r="C152" s="168" t="s">
        <v>31</v>
      </c>
      <c r="D152" s="63"/>
      <c r="E152" s="137"/>
      <c r="F152" s="137"/>
      <c r="G152" s="164" t="str">
        <f t="shared" si="7"/>
        <v/>
      </c>
      <c r="H152" s="64"/>
      <c r="I152" s="63"/>
      <c r="J152" s="63"/>
      <c r="K152" s="68"/>
      <c r="L152" s="102" t="str">
        <f>+IF(AND(K152&gt;0,O152="Ejecución"),(K152/877802)*Tabla28[[#This Row],[% participación]],IF(AND(K152&gt;0,O152&lt;&gt;"Ejecución"),"-",""))</f>
        <v/>
      </c>
      <c r="M152" s="65"/>
      <c r="N152" s="173" t="str">
        <f t="shared" si="6"/>
        <v/>
      </c>
      <c r="O152" s="169" t="s">
        <v>1150</v>
      </c>
      <c r="P152" s="81"/>
    </row>
    <row r="153" spans="1:16" s="7" customFormat="1" ht="24.75" customHeight="1" outlineLevel="1" x14ac:dyDescent="0.25">
      <c r="A153" s="136">
        <v>40</v>
      </c>
      <c r="B153" s="167" t="s">
        <v>2671</v>
      </c>
      <c r="C153" s="168" t="s">
        <v>31</v>
      </c>
      <c r="D153" s="63"/>
      <c r="E153" s="137"/>
      <c r="F153" s="137"/>
      <c r="G153" s="164" t="str">
        <f t="shared" si="7"/>
        <v/>
      </c>
      <c r="H153" s="64"/>
      <c r="I153" s="63"/>
      <c r="J153" s="63"/>
      <c r="K153" s="68"/>
      <c r="L153" s="102" t="str">
        <f>+IF(AND(K153&gt;0,O153="Ejecución"),(K153/877802)*Tabla28[[#This Row],[% participación]],IF(AND(K153&gt;0,O153&lt;&gt;"Ejecución"),"-",""))</f>
        <v/>
      </c>
      <c r="M153" s="65"/>
      <c r="N153" s="173" t="str">
        <f t="shared" si="6"/>
        <v/>
      </c>
      <c r="O153" s="169" t="s">
        <v>1150</v>
      </c>
      <c r="P153" s="81"/>
    </row>
    <row r="154" spans="1:16" s="7" customFormat="1" ht="24.75" customHeight="1" outlineLevel="1" x14ac:dyDescent="0.25">
      <c r="A154" s="136">
        <v>41</v>
      </c>
      <c r="B154" s="167" t="s">
        <v>2671</v>
      </c>
      <c r="C154" s="168" t="s">
        <v>31</v>
      </c>
      <c r="D154" s="63"/>
      <c r="E154" s="137"/>
      <c r="F154" s="137"/>
      <c r="G154" s="164" t="str">
        <f t="shared" si="7"/>
        <v/>
      </c>
      <c r="H154" s="64"/>
      <c r="I154" s="63"/>
      <c r="J154" s="63"/>
      <c r="K154" s="68"/>
      <c r="L154" s="102" t="str">
        <f>+IF(AND(K154&gt;0,O154="Ejecución"),(K154/877802)*Tabla28[[#This Row],[% participación]],IF(AND(K154&gt;0,O154&lt;&gt;"Ejecución"),"-",""))</f>
        <v/>
      </c>
      <c r="M154" s="65"/>
      <c r="N154" s="173" t="str">
        <f t="shared" si="6"/>
        <v/>
      </c>
      <c r="O154" s="169" t="s">
        <v>1150</v>
      </c>
      <c r="P154" s="81"/>
    </row>
    <row r="155" spans="1:16" s="7" customFormat="1" ht="24.75" customHeight="1" outlineLevel="1" x14ac:dyDescent="0.25">
      <c r="A155" s="136">
        <v>42</v>
      </c>
      <c r="B155" s="167" t="s">
        <v>2671</v>
      </c>
      <c r="C155" s="168" t="s">
        <v>31</v>
      </c>
      <c r="D155" s="63"/>
      <c r="E155" s="137"/>
      <c r="F155" s="137"/>
      <c r="G155" s="164" t="str">
        <f t="shared" si="7"/>
        <v/>
      </c>
      <c r="H155" s="64"/>
      <c r="I155" s="63"/>
      <c r="J155" s="63"/>
      <c r="K155" s="68"/>
      <c r="L155" s="102" t="str">
        <f>+IF(AND(K155&gt;0,O155="Ejecución"),(K155/877802)*Tabla28[[#This Row],[% participación]],IF(AND(K155&gt;0,O155&lt;&gt;"Ejecución"),"-",""))</f>
        <v/>
      </c>
      <c r="M155" s="65"/>
      <c r="N155" s="173" t="str">
        <f t="shared" si="6"/>
        <v/>
      </c>
      <c r="O155" s="169" t="s">
        <v>1150</v>
      </c>
      <c r="P155" s="81"/>
    </row>
    <row r="156" spans="1:16" s="7" customFormat="1" ht="24" customHeight="1" outlineLevel="1" x14ac:dyDescent="0.25">
      <c r="A156" s="136">
        <v>43</v>
      </c>
      <c r="B156" s="167" t="s">
        <v>2671</v>
      </c>
      <c r="C156" s="168" t="s">
        <v>31</v>
      </c>
      <c r="D156" s="63"/>
      <c r="E156" s="137"/>
      <c r="F156" s="137"/>
      <c r="G156" s="164" t="str">
        <f t="shared" si="7"/>
        <v/>
      </c>
      <c r="H156" s="64"/>
      <c r="I156" s="63"/>
      <c r="J156" s="63"/>
      <c r="K156" s="68"/>
      <c r="L156" s="102" t="str">
        <f>+IF(AND(K156&gt;0,O156="Ejecución"),(K156/877802)*Tabla28[[#This Row],[% participación]],IF(AND(K156&gt;0,O156&lt;&gt;"Ejecución"),"-",""))</f>
        <v/>
      </c>
      <c r="M156" s="65"/>
      <c r="N156" s="173" t="str">
        <f t="shared" si="6"/>
        <v/>
      </c>
      <c r="O156" s="169" t="s">
        <v>1150</v>
      </c>
      <c r="P156" s="81"/>
    </row>
    <row r="157" spans="1:16" s="7" customFormat="1" ht="24.75" customHeight="1" outlineLevel="1" x14ac:dyDescent="0.25">
      <c r="A157" s="136">
        <v>44</v>
      </c>
      <c r="B157" s="167" t="s">
        <v>2671</v>
      </c>
      <c r="C157" s="168" t="s">
        <v>31</v>
      </c>
      <c r="D157" s="63"/>
      <c r="E157" s="137"/>
      <c r="F157" s="137"/>
      <c r="G157" s="164" t="str">
        <f t="shared" si="7"/>
        <v/>
      </c>
      <c r="H157" s="64"/>
      <c r="I157" s="63"/>
      <c r="J157" s="63"/>
      <c r="K157" s="68"/>
      <c r="L157" s="102" t="str">
        <f>+IF(AND(K157&gt;0,O157="Ejecución"),(K157/877802)*Tabla28[[#This Row],[% participación]],IF(AND(K157&gt;0,O157&lt;&gt;"Ejecución"),"-",""))</f>
        <v/>
      </c>
      <c r="M157" s="65"/>
      <c r="N157" s="173" t="str">
        <f t="shared" si="6"/>
        <v/>
      </c>
      <c r="O157" s="169" t="s">
        <v>1150</v>
      </c>
      <c r="P157" s="81"/>
    </row>
    <row r="158" spans="1:16" s="7" customFormat="1" ht="24.75" customHeight="1" outlineLevel="1" x14ac:dyDescent="0.25">
      <c r="A158" s="136">
        <v>45</v>
      </c>
      <c r="B158" s="167" t="s">
        <v>2671</v>
      </c>
      <c r="C158" s="168" t="s">
        <v>31</v>
      </c>
      <c r="D158" s="63"/>
      <c r="E158" s="137"/>
      <c r="F158" s="137"/>
      <c r="G158" s="164" t="str">
        <f t="shared" si="7"/>
        <v/>
      </c>
      <c r="H158" s="64"/>
      <c r="I158" s="63"/>
      <c r="J158" s="63"/>
      <c r="K158" s="68"/>
      <c r="L158" s="102" t="str">
        <f>+IF(AND(K158&gt;0,O158="Ejecución"),(K158/877802)*Tabla28[[#This Row],[% participación]],IF(AND(K158&gt;0,O158&lt;&gt;"Ejecución"),"-",""))</f>
        <v/>
      </c>
      <c r="M158" s="65"/>
      <c r="N158" s="173" t="str">
        <f t="shared" si="6"/>
        <v/>
      </c>
      <c r="O158" s="169" t="s">
        <v>1150</v>
      </c>
      <c r="P158" s="81"/>
    </row>
    <row r="159" spans="1:16" s="7" customFormat="1" ht="24.75" customHeight="1" outlineLevel="1" x14ac:dyDescent="0.25">
      <c r="A159" s="136">
        <v>46</v>
      </c>
      <c r="B159" s="167" t="s">
        <v>2671</v>
      </c>
      <c r="C159" s="168" t="s">
        <v>31</v>
      </c>
      <c r="D159" s="63"/>
      <c r="E159" s="137"/>
      <c r="F159" s="137"/>
      <c r="G159" s="164" t="str">
        <f t="shared" si="7"/>
        <v/>
      </c>
      <c r="H159" s="64"/>
      <c r="I159" s="63"/>
      <c r="J159" s="63"/>
      <c r="K159" s="68"/>
      <c r="L159" s="102" t="str">
        <f>+IF(AND(K159&gt;0,O159="Ejecución"),(K159/877802)*Tabla28[[#This Row],[% participación]],IF(AND(K159&gt;0,O159&lt;&gt;"Ejecución"),"-",""))</f>
        <v/>
      </c>
      <c r="M159" s="65"/>
      <c r="N159" s="173" t="str">
        <f t="shared" si="6"/>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8">IF(AND(E160&lt;&gt;"",F160&lt;&gt;""),((F160-E160)/30),"")</f>
        <v/>
      </c>
      <c r="H160" s="64"/>
      <c r="I160" s="63"/>
      <c r="J160" s="63"/>
      <c r="K160" s="68"/>
      <c r="L160" s="102" t="str">
        <f>+IF(AND(K160&gt;0,O160="Ejecución"),(K160/877802)*Tabla28[[#This Row],[% participación]],IF(AND(K160&gt;0,O160&lt;&gt;"Ejecución"),"-",""))</f>
        <v/>
      </c>
      <c r="M160" s="65"/>
      <c r="N160" s="173" t="str">
        <f t="shared" si="6"/>
        <v/>
      </c>
      <c r="O160" s="169" t="s">
        <v>1150</v>
      </c>
      <c r="P160" s="81"/>
    </row>
    <row r="161" spans="1:28" ht="23.1" customHeight="1" thickBot="1" x14ac:dyDescent="0.3">
      <c r="O161" s="177" t="str">
        <f>HYPERLINK("#Integrante_1!A1","INICIO")</f>
        <v>INICIO</v>
      </c>
    </row>
    <row r="162" spans="1:28" s="19" customFormat="1" ht="31.5" customHeight="1" thickBot="1" x14ac:dyDescent="0.3">
      <c r="A162" s="207" t="s">
        <v>13</v>
      </c>
      <c r="B162" s="208"/>
      <c r="C162" s="208"/>
      <c r="D162" s="208"/>
      <c r="E162" s="212"/>
      <c r="F162" s="208" t="s">
        <v>15</v>
      </c>
      <c r="G162" s="208"/>
      <c r="H162" s="208"/>
      <c r="I162" s="207" t="s">
        <v>16</v>
      </c>
      <c r="J162" s="208"/>
      <c r="K162" s="208"/>
      <c r="L162" s="208"/>
      <c r="M162" s="208"/>
      <c r="N162" s="208"/>
      <c r="O162" s="212"/>
      <c r="P162" s="78"/>
    </row>
    <row r="163" spans="1:28" ht="51.75" customHeight="1" x14ac:dyDescent="0.25">
      <c r="A163" s="253" t="s">
        <v>2664</v>
      </c>
      <c r="B163" s="254"/>
      <c r="C163" s="254"/>
      <c r="D163" s="254"/>
      <c r="E163" s="255"/>
      <c r="F163" s="256" t="s">
        <v>2665</v>
      </c>
      <c r="G163" s="256"/>
      <c r="H163" s="256"/>
      <c r="I163" s="253" t="s">
        <v>2635</v>
      </c>
      <c r="J163" s="254"/>
      <c r="K163" s="254"/>
      <c r="L163" s="254"/>
      <c r="M163" s="254"/>
      <c r="N163" s="254"/>
      <c r="O163" s="25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9" t="s">
        <v>2618</v>
      </c>
      <c r="C165" s="209"/>
      <c r="D165" s="209"/>
      <c r="E165" s="8"/>
      <c r="F165" s="5"/>
      <c r="G165" s="257" t="s">
        <v>2618</v>
      </c>
      <c r="H165" s="257"/>
      <c r="I165" s="258" t="s">
        <v>1164</v>
      </c>
      <c r="J165" s="259"/>
      <c r="K165" s="259"/>
      <c r="L165" s="259"/>
      <c r="M165" s="259"/>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60" t="s">
        <v>2648</v>
      </c>
      <c r="J167" s="261"/>
      <c r="K167" s="261"/>
      <c r="L167" s="261"/>
      <c r="M167" s="261"/>
      <c r="N167" s="261"/>
      <c r="O167" s="262"/>
      <c r="U167" s="51"/>
    </row>
    <row r="168" spans="1:28" x14ac:dyDescent="0.25">
      <c r="A168" s="9"/>
      <c r="B168" s="271" t="s">
        <v>2662</v>
      </c>
      <c r="C168" s="271"/>
      <c r="D168" s="271"/>
      <c r="E168" s="8"/>
      <c r="F168" s="5"/>
      <c r="H168" s="83" t="s">
        <v>2661</v>
      </c>
      <c r="I168" s="260"/>
      <c r="J168" s="261"/>
      <c r="K168" s="261"/>
      <c r="L168" s="261"/>
      <c r="M168" s="261"/>
      <c r="N168" s="261"/>
      <c r="O168" s="26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12"/>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3" t="s">
        <v>2670</v>
      </c>
      <c r="C176" s="263"/>
      <c r="D176" s="263"/>
      <c r="E176" s="263"/>
      <c r="F176" s="263"/>
      <c r="G176" s="263"/>
      <c r="H176" s="20"/>
      <c r="I176" s="267" t="s">
        <v>2674</v>
      </c>
      <c r="J176" s="268"/>
      <c r="K176" s="268"/>
      <c r="L176" s="268"/>
      <c r="M176" s="268"/>
      <c r="O176" s="177" t="str">
        <f>HYPERLINK("#Integrante_1!A1","INICIO")</f>
        <v>INICIO</v>
      </c>
      <c r="Q176" s="19"/>
      <c r="R176" s="19"/>
      <c r="S176" s="19"/>
      <c r="T176" s="19"/>
      <c r="U176" s="19"/>
      <c r="V176" s="19"/>
      <c r="W176" s="19"/>
      <c r="X176" s="19"/>
      <c r="Y176" s="19"/>
      <c r="Z176" s="19"/>
      <c r="AA176" s="19"/>
      <c r="AB176" s="19"/>
    </row>
    <row r="177" spans="1:28" ht="23.25" x14ac:dyDescent="0.25">
      <c r="A177" s="9"/>
      <c r="B177" s="236" t="s">
        <v>17</v>
      </c>
      <c r="C177" s="237"/>
      <c r="D177" s="238"/>
      <c r="E177" s="267" t="s">
        <v>2620</v>
      </c>
      <c r="F177" s="268"/>
      <c r="G177" s="269"/>
      <c r="H177" s="5"/>
      <c r="I177" s="236" t="s">
        <v>17</v>
      </c>
      <c r="J177" s="237"/>
      <c r="K177" s="237"/>
      <c r="L177" s="238"/>
      <c r="M177" s="245" t="s">
        <v>2679</v>
      </c>
      <c r="O177" s="8"/>
      <c r="Q177" s="19"/>
      <c r="R177" s="28"/>
      <c r="S177" s="28" t="s">
        <v>2619</v>
      </c>
      <c r="T177" s="19"/>
      <c r="U177" s="19"/>
      <c r="V177" s="19"/>
      <c r="W177" s="19"/>
      <c r="X177" s="19"/>
      <c r="Y177" s="19"/>
      <c r="Z177" s="19"/>
      <c r="AA177" s="19"/>
      <c r="AB177" s="19"/>
    </row>
    <row r="178" spans="1:28" ht="23.25" x14ac:dyDescent="0.25">
      <c r="A178" s="9"/>
      <c r="B178" s="264"/>
      <c r="C178" s="265"/>
      <c r="D178" s="266"/>
      <c r="E178" s="28" t="s">
        <v>2621</v>
      </c>
      <c r="F178" s="28" t="s">
        <v>2622</v>
      </c>
      <c r="G178" s="28" t="s">
        <v>2623</v>
      </c>
      <c r="H178" s="5"/>
      <c r="I178" s="239"/>
      <c r="J178" s="240"/>
      <c r="K178" s="240"/>
      <c r="L178" s="241"/>
      <c r="M178" s="246"/>
      <c r="O178" s="8"/>
      <c r="Q178" s="19"/>
      <c r="R178" s="28" t="s">
        <v>2623</v>
      </c>
      <c r="S178" s="28" t="s">
        <v>2621</v>
      </c>
      <c r="T178" s="19"/>
      <c r="U178" s="19"/>
      <c r="V178" s="19"/>
      <c r="W178" s="19"/>
      <c r="X178" s="19"/>
      <c r="Y178" s="19"/>
      <c r="Z178" s="19"/>
      <c r="AA178" s="19"/>
      <c r="AB178" s="19"/>
    </row>
    <row r="179" spans="1:28" ht="23.25" x14ac:dyDescent="0.25">
      <c r="A179" s="9"/>
      <c r="B179" s="234" t="s">
        <v>2670</v>
      </c>
      <c r="C179" s="234"/>
      <c r="D179" s="234"/>
      <c r="E179" s="24">
        <v>0.02</v>
      </c>
      <c r="F179" s="170"/>
      <c r="G179" s="171" t="str">
        <f>IF(F179&gt;0,SUM(E179+F179),"")</f>
        <v/>
      </c>
      <c r="H179" s="5"/>
      <c r="I179" s="242" t="s">
        <v>2674</v>
      </c>
      <c r="J179" s="243"/>
      <c r="K179" s="243"/>
      <c r="L179" s="24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34" t="s">
        <v>1165</v>
      </c>
      <c r="C180" s="234"/>
      <c r="D180" s="234"/>
      <c r="E180" s="24">
        <v>0.02</v>
      </c>
      <c r="F180" s="69"/>
      <c r="G180" s="155" t="str">
        <f>IF(F180&gt;0,SUM(E180+F180),"")</f>
        <v/>
      </c>
      <c r="H180" s="5"/>
      <c r="I180" s="225" t="s">
        <v>1169</v>
      </c>
      <c r="J180" s="226"/>
      <c r="K180" s="227"/>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34" t="s">
        <v>1166</v>
      </c>
      <c r="C181" s="234"/>
      <c r="D181" s="234"/>
      <c r="E181" s="24">
        <v>0.02</v>
      </c>
      <c r="F181" s="69"/>
      <c r="G181" s="155" t="str">
        <f>IF(F181&gt;0,SUM(E181+F181),"")</f>
        <v/>
      </c>
      <c r="H181" s="5"/>
      <c r="I181" s="225" t="s">
        <v>1170</v>
      </c>
      <c r="J181" s="226"/>
      <c r="K181" s="227"/>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34" t="s">
        <v>1167</v>
      </c>
      <c r="C182" s="234"/>
      <c r="D182" s="234"/>
      <c r="E182" s="24">
        <v>0.03</v>
      </c>
      <c r="F182" s="69"/>
      <c r="G182" s="155" t="str">
        <f>IF(F182&gt;0,SUM(E182+F182),"")</f>
        <v/>
      </c>
      <c r="H182" s="5"/>
      <c r="I182" s="225" t="s">
        <v>1171</v>
      </c>
      <c r="J182" s="226"/>
      <c r="K182" s="227"/>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5" t="s">
        <v>1172</v>
      </c>
      <c r="J183" s="226"/>
      <c r="K183" s="227"/>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93" t="s">
        <v>2633</v>
      </c>
      <c r="E185" s="96">
        <f>+(C185*SUM(K20:K35))</f>
        <v>0</v>
      </c>
      <c r="F185" s="94"/>
      <c r="G185" s="95"/>
      <c r="H185" s="90"/>
      <c r="I185" s="92" t="s">
        <v>2632</v>
      </c>
      <c r="J185" s="176">
        <f>M179</f>
        <v>0.02</v>
      </c>
      <c r="K185" s="235" t="s">
        <v>2633</v>
      </c>
      <c r="L185" s="235"/>
      <c r="M185" s="96">
        <f>+J185*K20</f>
        <v>31677027.879999999</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12"/>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50" t="s">
        <v>2641</v>
      </c>
      <c r="C192" s="250"/>
      <c r="E192" s="5" t="s">
        <v>20</v>
      </c>
      <c r="H192" s="26" t="s">
        <v>24</v>
      </c>
      <c r="J192" s="5" t="s">
        <v>2642</v>
      </c>
      <c r="K192" s="5"/>
      <c r="M192" s="5"/>
      <c r="N192" s="5"/>
      <c r="O192" s="8"/>
      <c r="Q192" s="146"/>
      <c r="R192" s="147"/>
      <c r="S192" s="147"/>
      <c r="T192" s="146"/>
    </row>
    <row r="193" spans="1:18" x14ac:dyDescent="0.25">
      <c r="A193" s="9"/>
      <c r="C193" s="283">
        <v>41961</v>
      </c>
      <c r="D193" s="5"/>
      <c r="E193" s="119">
        <v>1877</v>
      </c>
      <c r="F193" s="5"/>
      <c r="G193" s="5"/>
      <c r="H193" s="139" t="s">
        <v>2825</v>
      </c>
      <c r="J193" s="5"/>
      <c r="K193" s="120">
        <v>39841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12"/>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24" t="s">
        <v>2663</v>
      </c>
      <c r="C199" s="224"/>
      <c r="D199" s="224"/>
      <c r="E199" s="224"/>
      <c r="F199" s="224"/>
      <c r="G199" s="224"/>
      <c r="H199" s="224"/>
      <c r="I199" s="224"/>
      <c r="J199" s="224"/>
      <c r="K199" s="224"/>
      <c r="L199" s="224"/>
      <c r="M199" s="224"/>
      <c r="N199" s="224"/>
      <c r="O199" s="8"/>
    </row>
    <row r="200" spans="1:18" x14ac:dyDescent="0.25">
      <c r="A200" s="9"/>
      <c r="B200" s="247"/>
      <c r="C200" s="247"/>
      <c r="D200" s="247"/>
      <c r="E200" s="247"/>
      <c r="F200" s="247"/>
      <c r="G200" s="247"/>
      <c r="H200" s="247"/>
      <c r="I200" s="247"/>
      <c r="J200" s="247"/>
      <c r="K200" s="247"/>
      <c r="L200" s="247"/>
      <c r="M200" s="247"/>
      <c r="N200" s="247"/>
      <c r="O200" s="8"/>
    </row>
    <row r="201" spans="1:18" x14ac:dyDescent="0.25">
      <c r="A201" s="9"/>
      <c r="B201" s="248" t="s">
        <v>2653</v>
      </c>
      <c r="C201" s="249"/>
      <c r="D201" s="249"/>
      <c r="E201" s="249"/>
      <c r="F201" s="249"/>
      <c r="G201" s="249"/>
      <c r="H201" s="249"/>
      <c r="I201" s="249"/>
      <c r="J201" s="249"/>
      <c r="K201" s="249"/>
      <c r="L201" s="249"/>
      <c r="M201" s="249"/>
      <c r="N201" s="24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284" t="s">
        <v>2826</v>
      </c>
      <c r="J211" s="27" t="s">
        <v>2627</v>
      </c>
      <c r="K211" s="284" t="s">
        <v>2826</v>
      </c>
      <c r="L211" s="21"/>
      <c r="M211" s="21"/>
      <c r="N211" s="21"/>
      <c r="O211" s="8"/>
    </row>
    <row r="212" spans="1:15" x14ac:dyDescent="0.25">
      <c r="A212" s="9"/>
      <c r="B212" s="27" t="s">
        <v>2624</v>
      </c>
      <c r="C212" s="139" t="s">
        <v>2825</v>
      </c>
      <c r="D212" s="21"/>
      <c r="G212" s="27" t="s">
        <v>2626</v>
      </c>
      <c r="H212" s="284" t="s">
        <v>2827</v>
      </c>
      <c r="J212" s="27" t="s">
        <v>2628</v>
      </c>
      <c r="K212" s="285" t="s">
        <v>2828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15"/>
  <sheetViews>
    <sheetView showGridLines="0" view="pageBreakPreview" topLeftCell="A172" zoomScale="60" zoomScaleNormal="60" zoomScalePageLayoutView="40" workbookViewId="0">
      <selection activeCell="H22" sqref="H22"/>
    </sheetView>
  </sheetViews>
  <sheetFormatPr baseColWidth="1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6384" width="11.42578125" style="4"/>
  </cols>
  <sheetData>
    <row r="1" spans="1:20" ht="15.75" thickBot="1" x14ac:dyDescent="0.3"/>
    <row r="2" spans="1:20" ht="33" customHeight="1" x14ac:dyDescent="0.25">
      <c r="A2" s="13"/>
      <c r="B2" s="15"/>
      <c r="C2" s="200" t="s">
        <v>2658</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63">
        <f ca="1">NOW()</f>
        <v>44194.246701504628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13" t="str">
        <f>HYPERLINK("#Integrante_2!A109","CAPACIDAD RESIDUAL")</f>
        <v>CAPACIDAD RESIDUAL</v>
      </c>
      <c r="F8" s="214"/>
      <c r="G8" s="21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13" t="str">
        <f>HYPERLINK("#Integrante_2!A162","TALENTO HUMANO")</f>
        <v>TALENTO HUMANO</v>
      </c>
      <c r="F9" s="214"/>
      <c r="G9" s="21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13" t="str">
        <f>HYPERLINK("#Integrante_2!F162","INFRAESTRUCTURA")</f>
        <v>INFRAESTRUCTURA</v>
      </c>
      <c r="F10" s="214"/>
      <c r="G10" s="21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99" t="s">
        <v>2757</v>
      </c>
      <c r="D15" s="35"/>
      <c r="E15" s="35"/>
      <c r="F15" s="5"/>
      <c r="G15" s="32" t="s">
        <v>1168</v>
      </c>
      <c r="H15" s="105" t="s">
        <v>163</v>
      </c>
      <c r="I15" s="32" t="s">
        <v>2629</v>
      </c>
      <c r="J15" s="110" t="s">
        <v>2637</v>
      </c>
      <c r="L15" s="206" t="s">
        <v>8</v>
      </c>
      <c r="M15" s="206"/>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16" t="s">
        <v>2644</v>
      </c>
      <c r="I19" s="132" t="s">
        <v>11</v>
      </c>
      <c r="J19" s="133" t="s">
        <v>10</v>
      </c>
      <c r="K19" s="133" t="s">
        <v>2613</v>
      </c>
      <c r="L19" s="133" t="s">
        <v>1161</v>
      </c>
      <c r="M19" s="133" t="s">
        <v>1162</v>
      </c>
      <c r="N19" s="134" t="s">
        <v>2614</v>
      </c>
      <c r="O19" s="129"/>
      <c r="Q19" s="51"/>
      <c r="R19" s="51"/>
    </row>
    <row r="20" spans="1:23" ht="30" customHeight="1" x14ac:dyDescent="0.25">
      <c r="A20" s="9"/>
      <c r="B20" s="111">
        <v>802011332</v>
      </c>
      <c r="C20" s="5"/>
      <c r="D20" s="160"/>
      <c r="E20" s="152" t="s">
        <v>2669</v>
      </c>
      <c r="F20" s="186" t="s">
        <v>2731</v>
      </c>
      <c r="G20" s="5"/>
      <c r="H20" s="216"/>
      <c r="I20" s="195" t="s">
        <v>163</v>
      </c>
      <c r="J20" s="196" t="s">
        <v>183</v>
      </c>
      <c r="K20" s="197">
        <v>1583851394</v>
      </c>
      <c r="L20" s="198"/>
      <c r="M20" s="198">
        <v>44561</v>
      </c>
      <c r="N20" s="127">
        <f>+(M20-L20)/30</f>
        <v>1485.3666666666666</v>
      </c>
      <c r="O20" s="130"/>
      <c r="U20" s="126"/>
      <c r="V20" s="107">
        <f ca="1">NOW()</f>
        <v>44194.246701504628</v>
      </c>
      <c r="W20" s="107">
        <f ca="1">NOW()</f>
        <v>44194.246701504628</v>
      </c>
    </row>
    <row r="21" spans="1:23" ht="30" customHeight="1" outlineLevel="1" x14ac:dyDescent="0.25">
      <c r="A21" s="9"/>
      <c r="B21" s="72"/>
      <c r="C21" s="5"/>
      <c r="D21" s="5"/>
      <c r="E21" s="5"/>
      <c r="F21" s="5"/>
      <c r="G21" s="5"/>
      <c r="H21" s="162"/>
      <c r="I21" s="191"/>
      <c r="J21" s="192"/>
      <c r="K21" s="193"/>
      <c r="L21" s="194"/>
      <c r="M21" s="194"/>
      <c r="N21" s="127">
        <f t="shared" ref="N21:N35" si="0">+(M21-L21)/30</f>
        <v>0</v>
      </c>
      <c r="O21" s="131"/>
    </row>
    <row r="22" spans="1:23" ht="30" customHeight="1" outlineLevel="1" x14ac:dyDescent="0.25">
      <c r="A22" s="9"/>
      <c r="B22" s="72"/>
      <c r="C22" s="5"/>
      <c r="D22" s="5"/>
      <c r="E22" s="5"/>
      <c r="F22" s="5"/>
      <c r="G22" s="5"/>
      <c r="H22" s="162"/>
      <c r="I22" s="187"/>
      <c r="J22" s="188"/>
      <c r="K22" s="189"/>
      <c r="L22" s="190"/>
      <c r="M22" s="190"/>
      <c r="N22" s="128">
        <f t="shared" si="0"/>
        <v>0</v>
      </c>
      <c r="O22" s="131"/>
    </row>
    <row r="23" spans="1:23" ht="30" customHeight="1" outlineLevel="1" x14ac:dyDescent="0.25">
      <c r="A23" s="9"/>
      <c r="B23" s="103"/>
      <c r="C23" s="21"/>
      <c r="D23" s="21"/>
      <c r="E23" s="21"/>
      <c r="F23" s="5"/>
      <c r="G23" s="5"/>
      <c r="H23" s="162"/>
      <c r="I23" s="187"/>
      <c r="J23" s="188"/>
      <c r="K23" s="189"/>
      <c r="L23" s="190"/>
      <c r="M23" s="190"/>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1"/>
      <c r="I37" s="122"/>
      <c r="J37" s="122"/>
      <c r="K37" s="122"/>
      <c r="L37" s="122"/>
      <c r="M37" s="122"/>
      <c r="N37" s="122"/>
      <c r="O37" s="123"/>
    </row>
    <row r="38" spans="1:16" ht="21" customHeight="1" x14ac:dyDescent="0.25">
      <c r="A38" s="9"/>
      <c r="B38" s="210" t="str">
        <f>VLOOKUP(B20,EAS!A2:B1439,2,0)</f>
        <v>FUNDACION AMIGOS DE LA COMUNIDAD DE COLOMBIA</v>
      </c>
      <c r="C38" s="210"/>
      <c r="D38" s="210"/>
      <c r="E38" s="210"/>
      <c r="F38" s="210"/>
      <c r="G38" s="5"/>
      <c r="H38" s="124"/>
      <c r="I38" s="220" t="s">
        <v>7</v>
      </c>
      <c r="J38" s="220"/>
      <c r="K38" s="220"/>
      <c r="L38" s="220"/>
      <c r="M38" s="220"/>
      <c r="N38" s="220"/>
      <c r="O38" s="125"/>
    </row>
    <row r="39" spans="1:16" ht="42.95" customHeight="1" thickBot="1" x14ac:dyDescent="0.3">
      <c r="A39" s="10"/>
      <c r="B39" s="11"/>
      <c r="C39" s="11"/>
      <c r="D39" s="11"/>
      <c r="E39" s="11"/>
      <c r="F39" s="11"/>
      <c r="G39" s="11"/>
      <c r="H39" s="10"/>
      <c r="I39" s="270" t="s">
        <v>2756</v>
      </c>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2659</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2681</v>
      </c>
      <c r="C48" s="118" t="s">
        <v>31</v>
      </c>
      <c r="D48" s="115" t="s">
        <v>2682</v>
      </c>
      <c r="E48" s="137">
        <v>38019</v>
      </c>
      <c r="F48" s="137">
        <v>38352</v>
      </c>
      <c r="G48" s="164">
        <f>IF(AND(E48&lt;&gt;"",F48&lt;&gt;""),((F48-E48)/30),"")</f>
        <v>11.1</v>
      </c>
      <c r="H48" s="116" t="s">
        <v>2697</v>
      </c>
      <c r="I48" s="115" t="s">
        <v>163</v>
      </c>
      <c r="J48" s="115" t="s">
        <v>171</v>
      </c>
      <c r="K48" s="117">
        <v>110868992</v>
      </c>
      <c r="L48" s="118" t="s">
        <v>1148</v>
      </c>
      <c r="M48" s="173"/>
      <c r="N48" s="118" t="s">
        <v>27</v>
      </c>
      <c r="O48" s="118" t="s">
        <v>1148</v>
      </c>
      <c r="P48" s="80"/>
    </row>
    <row r="49" spans="1:16" s="6" customFormat="1" ht="24.75" customHeight="1" x14ac:dyDescent="0.25">
      <c r="A49" s="135">
        <v>2</v>
      </c>
      <c r="B49" s="116" t="s">
        <v>2681</v>
      </c>
      <c r="C49" s="118" t="s">
        <v>31</v>
      </c>
      <c r="D49" s="115" t="s">
        <v>2683</v>
      </c>
      <c r="E49" s="137">
        <v>38376</v>
      </c>
      <c r="F49" s="137">
        <v>38717</v>
      </c>
      <c r="G49" s="164">
        <f t="shared" ref="G49:G107" si="1">IF(AND(E49&lt;&gt;"",F49&lt;&gt;""),((F49-E49)/30),"")</f>
        <v>11.366666666666667</v>
      </c>
      <c r="H49" s="116" t="s">
        <v>2698</v>
      </c>
      <c r="I49" s="115" t="s">
        <v>163</v>
      </c>
      <c r="J49" s="115" t="s">
        <v>171</v>
      </c>
      <c r="K49" s="117">
        <v>121788873</v>
      </c>
      <c r="L49" s="118" t="s">
        <v>1148</v>
      </c>
      <c r="M49" s="173"/>
      <c r="N49" s="118" t="s">
        <v>27</v>
      </c>
      <c r="O49" s="118" t="s">
        <v>1148</v>
      </c>
      <c r="P49" s="80"/>
    </row>
    <row r="50" spans="1:16" s="6" customFormat="1" ht="24.75" customHeight="1" x14ac:dyDescent="0.25">
      <c r="A50" s="135">
        <v>3</v>
      </c>
      <c r="B50" s="116" t="s">
        <v>2681</v>
      </c>
      <c r="C50" s="118" t="s">
        <v>31</v>
      </c>
      <c r="D50" s="115" t="s">
        <v>2683</v>
      </c>
      <c r="E50" s="137">
        <v>38719</v>
      </c>
      <c r="F50" s="137">
        <v>39082</v>
      </c>
      <c r="G50" s="164">
        <f t="shared" si="1"/>
        <v>12.1</v>
      </c>
      <c r="H50" s="114" t="s">
        <v>2699</v>
      </c>
      <c r="I50" s="115" t="s">
        <v>163</v>
      </c>
      <c r="J50" s="115" t="s">
        <v>179</v>
      </c>
      <c r="K50" s="117">
        <v>129578062</v>
      </c>
      <c r="L50" s="118" t="s">
        <v>1148</v>
      </c>
      <c r="M50" s="173"/>
      <c r="N50" s="118" t="s">
        <v>27</v>
      </c>
      <c r="O50" s="118" t="s">
        <v>1148</v>
      </c>
      <c r="P50" s="80"/>
    </row>
    <row r="51" spans="1:16" s="6" customFormat="1" ht="24.75" customHeight="1" outlineLevel="1" x14ac:dyDescent="0.25">
      <c r="A51" s="135">
        <v>4</v>
      </c>
      <c r="B51" s="116" t="s">
        <v>2681</v>
      </c>
      <c r="C51" s="118" t="s">
        <v>31</v>
      </c>
      <c r="D51" s="115" t="s">
        <v>2684</v>
      </c>
      <c r="E51" s="137">
        <v>39086</v>
      </c>
      <c r="F51" s="137">
        <v>39447</v>
      </c>
      <c r="G51" s="164">
        <f t="shared" si="1"/>
        <v>12.033333333333333</v>
      </c>
      <c r="H51" s="116" t="s">
        <v>2700</v>
      </c>
      <c r="I51" s="115" t="s">
        <v>163</v>
      </c>
      <c r="J51" s="115" t="s">
        <v>171</v>
      </c>
      <c r="K51" s="117">
        <v>134740340</v>
      </c>
      <c r="L51" s="118" t="s">
        <v>1148</v>
      </c>
      <c r="M51" s="173"/>
      <c r="N51" s="118" t="s">
        <v>27</v>
      </c>
      <c r="O51" s="118" t="s">
        <v>1148</v>
      </c>
      <c r="P51" s="80"/>
    </row>
    <row r="52" spans="1:16" s="7" customFormat="1" ht="24.75" customHeight="1" outlineLevel="1" x14ac:dyDescent="0.25">
      <c r="A52" s="136">
        <v>5</v>
      </c>
      <c r="B52" s="116" t="s">
        <v>2681</v>
      </c>
      <c r="C52" s="118" t="s">
        <v>31</v>
      </c>
      <c r="D52" s="115" t="s">
        <v>2684</v>
      </c>
      <c r="E52" s="137">
        <v>39449</v>
      </c>
      <c r="F52" s="137">
        <v>39813</v>
      </c>
      <c r="G52" s="164">
        <f t="shared" si="1"/>
        <v>12.133333333333333</v>
      </c>
      <c r="H52" s="114" t="s">
        <v>2701</v>
      </c>
      <c r="I52" s="115" t="s">
        <v>163</v>
      </c>
      <c r="J52" s="115" t="s">
        <v>171</v>
      </c>
      <c r="K52" s="117">
        <v>153635917</v>
      </c>
      <c r="L52" s="118" t="s">
        <v>1148</v>
      </c>
      <c r="M52" s="173"/>
      <c r="N52" s="118" t="s">
        <v>27</v>
      </c>
      <c r="O52" s="118" t="s">
        <v>1148</v>
      </c>
      <c r="P52" s="81"/>
    </row>
    <row r="53" spans="1:16" s="7" customFormat="1" ht="24.75" customHeight="1" outlineLevel="1" x14ac:dyDescent="0.25">
      <c r="A53" s="136">
        <v>6</v>
      </c>
      <c r="B53" s="116" t="s">
        <v>2681</v>
      </c>
      <c r="C53" s="118" t="s">
        <v>31</v>
      </c>
      <c r="D53" s="115" t="s">
        <v>2685</v>
      </c>
      <c r="E53" s="137">
        <v>39514</v>
      </c>
      <c r="F53" s="137">
        <v>39594</v>
      </c>
      <c r="G53" s="164">
        <f t="shared" si="1"/>
        <v>2.6666666666666665</v>
      </c>
      <c r="H53" s="114" t="s">
        <v>2702</v>
      </c>
      <c r="I53" s="115" t="s">
        <v>163</v>
      </c>
      <c r="J53" s="115" t="s">
        <v>171</v>
      </c>
      <c r="K53" s="117">
        <v>143012520</v>
      </c>
      <c r="L53" s="118" t="s">
        <v>1148</v>
      </c>
      <c r="M53" s="173"/>
      <c r="N53" s="118" t="s">
        <v>27</v>
      </c>
      <c r="O53" s="118" t="s">
        <v>1148</v>
      </c>
      <c r="P53" s="81"/>
    </row>
    <row r="54" spans="1:16" s="7" customFormat="1" ht="24.75" customHeight="1" outlineLevel="1" x14ac:dyDescent="0.25">
      <c r="A54" s="136">
        <v>7</v>
      </c>
      <c r="B54" s="116" t="s">
        <v>2681</v>
      </c>
      <c r="C54" s="118" t="s">
        <v>31</v>
      </c>
      <c r="D54" s="115" t="s">
        <v>2686</v>
      </c>
      <c r="E54" s="137">
        <v>39651</v>
      </c>
      <c r="F54" s="137">
        <v>39716</v>
      </c>
      <c r="G54" s="164">
        <f t="shared" si="1"/>
        <v>2.1666666666666665</v>
      </c>
      <c r="H54" s="116" t="s">
        <v>2703</v>
      </c>
      <c r="I54" s="115" t="s">
        <v>163</v>
      </c>
      <c r="J54" s="115" t="s">
        <v>171</v>
      </c>
      <c r="K54" s="113">
        <v>152562250</v>
      </c>
      <c r="L54" s="118" t="s">
        <v>1148</v>
      </c>
      <c r="M54" s="173"/>
      <c r="N54" s="118" t="s">
        <v>27</v>
      </c>
      <c r="O54" s="118" t="s">
        <v>1148</v>
      </c>
      <c r="P54" s="81"/>
    </row>
    <row r="55" spans="1:16" s="7" customFormat="1" ht="24.75" customHeight="1" outlineLevel="1" x14ac:dyDescent="0.25">
      <c r="A55" s="136">
        <v>8</v>
      </c>
      <c r="B55" s="116" t="s">
        <v>2681</v>
      </c>
      <c r="C55" s="118" t="s">
        <v>31</v>
      </c>
      <c r="D55" s="115" t="s">
        <v>2687</v>
      </c>
      <c r="E55" s="137">
        <v>39832</v>
      </c>
      <c r="F55" s="137">
        <v>40178</v>
      </c>
      <c r="G55" s="164">
        <f t="shared" si="1"/>
        <v>11.533333333333333</v>
      </c>
      <c r="H55" s="116" t="s">
        <v>2704</v>
      </c>
      <c r="I55" s="115" t="s">
        <v>163</v>
      </c>
      <c r="J55" s="115" t="s">
        <v>171</v>
      </c>
      <c r="K55" s="113">
        <v>160758841</v>
      </c>
      <c r="L55" s="118" t="s">
        <v>1148</v>
      </c>
      <c r="M55" s="173"/>
      <c r="N55" s="118" t="s">
        <v>27</v>
      </c>
      <c r="O55" s="118" t="s">
        <v>1148</v>
      </c>
      <c r="P55" s="81"/>
    </row>
    <row r="56" spans="1:16" s="7" customFormat="1" ht="24.75" customHeight="1" outlineLevel="1" x14ac:dyDescent="0.25">
      <c r="A56" s="136">
        <v>9</v>
      </c>
      <c r="B56" s="116" t="s">
        <v>2681</v>
      </c>
      <c r="C56" s="118" t="s">
        <v>31</v>
      </c>
      <c r="D56" s="115" t="s">
        <v>2688</v>
      </c>
      <c r="E56" s="137">
        <v>39833</v>
      </c>
      <c r="F56" s="137">
        <v>40178</v>
      </c>
      <c r="G56" s="164">
        <f t="shared" si="1"/>
        <v>11.5</v>
      </c>
      <c r="H56" s="116" t="s">
        <v>2705</v>
      </c>
      <c r="I56" s="115" t="s">
        <v>163</v>
      </c>
      <c r="J56" s="115" t="s">
        <v>171</v>
      </c>
      <c r="K56" s="113">
        <v>205284698</v>
      </c>
      <c r="L56" s="118" t="s">
        <v>1148</v>
      </c>
      <c r="M56" s="173"/>
      <c r="N56" s="118" t="s">
        <v>27</v>
      </c>
      <c r="O56" s="118" t="s">
        <v>1148</v>
      </c>
      <c r="P56" s="81"/>
    </row>
    <row r="57" spans="1:16" s="7" customFormat="1" ht="24.75" customHeight="1" outlineLevel="1" x14ac:dyDescent="0.25">
      <c r="A57" s="136">
        <v>10</v>
      </c>
      <c r="B57" s="116" t="s">
        <v>2681</v>
      </c>
      <c r="C57" s="118" t="s">
        <v>31</v>
      </c>
      <c r="D57" s="115" t="s">
        <v>2689</v>
      </c>
      <c r="E57" s="137">
        <v>39843</v>
      </c>
      <c r="F57" s="137">
        <v>40178</v>
      </c>
      <c r="G57" s="164">
        <f t="shared" si="1"/>
        <v>11.166666666666666</v>
      </c>
      <c r="H57" s="116" t="s">
        <v>2704</v>
      </c>
      <c r="I57" s="115" t="s">
        <v>163</v>
      </c>
      <c r="J57" s="115" t="s">
        <v>171</v>
      </c>
      <c r="K57" s="117">
        <v>34705479</v>
      </c>
      <c r="L57" s="118" t="s">
        <v>1148</v>
      </c>
      <c r="M57" s="173"/>
      <c r="N57" s="118" t="s">
        <v>27</v>
      </c>
      <c r="O57" s="118" t="s">
        <v>1148</v>
      </c>
      <c r="P57" s="81"/>
    </row>
    <row r="58" spans="1:16" s="7" customFormat="1" ht="24.75" customHeight="1" outlineLevel="1" x14ac:dyDescent="0.25">
      <c r="A58" s="136">
        <v>11</v>
      </c>
      <c r="B58" s="116" t="s">
        <v>2681</v>
      </c>
      <c r="C58" s="118" t="s">
        <v>31</v>
      </c>
      <c r="D58" s="115" t="s">
        <v>2690</v>
      </c>
      <c r="E58" s="137">
        <v>39843</v>
      </c>
      <c r="F58" s="137">
        <v>40178</v>
      </c>
      <c r="G58" s="164">
        <f t="shared" si="1"/>
        <v>11.166666666666666</v>
      </c>
      <c r="H58" s="116" t="s">
        <v>2704</v>
      </c>
      <c r="I58" s="115" t="s">
        <v>163</v>
      </c>
      <c r="J58" s="115" t="s">
        <v>171</v>
      </c>
      <c r="K58" s="117">
        <v>167396702</v>
      </c>
      <c r="L58" s="118" t="s">
        <v>1148</v>
      </c>
      <c r="M58" s="173"/>
      <c r="N58" s="118" t="s">
        <v>27</v>
      </c>
      <c r="O58" s="118" t="s">
        <v>1148</v>
      </c>
      <c r="P58" s="81"/>
    </row>
    <row r="59" spans="1:16" s="7" customFormat="1" ht="24.75" customHeight="1" outlineLevel="1" x14ac:dyDescent="0.25">
      <c r="A59" s="136">
        <v>12</v>
      </c>
      <c r="B59" s="116" t="s">
        <v>2681</v>
      </c>
      <c r="C59" s="118" t="s">
        <v>31</v>
      </c>
      <c r="D59" s="115" t="s">
        <v>2691</v>
      </c>
      <c r="E59" s="137">
        <v>40197</v>
      </c>
      <c r="F59" s="137">
        <v>40543</v>
      </c>
      <c r="G59" s="164">
        <f t="shared" si="1"/>
        <v>11.533333333333333</v>
      </c>
      <c r="H59" s="116" t="s">
        <v>2704</v>
      </c>
      <c r="I59" s="115" t="s">
        <v>163</v>
      </c>
      <c r="J59" s="115" t="s">
        <v>171</v>
      </c>
      <c r="K59" s="117">
        <v>167398923</v>
      </c>
      <c r="L59" s="118" t="s">
        <v>1148</v>
      </c>
      <c r="M59" s="173"/>
      <c r="N59" s="118" t="s">
        <v>27</v>
      </c>
      <c r="O59" s="118" t="s">
        <v>1148</v>
      </c>
      <c r="P59" s="81"/>
    </row>
    <row r="60" spans="1:16" s="7" customFormat="1" ht="24.75" customHeight="1" outlineLevel="1" x14ac:dyDescent="0.25">
      <c r="A60" s="136">
        <v>13</v>
      </c>
      <c r="B60" s="116" t="s">
        <v>2681</v>
      </c>
      <c r="C60" s="118" t="s">
        <v>31</v>
      </c>
      <c r="D60" s="115" t="s">
        <v>2692</v>
      </c>
      <c r="E60" s="137">
        <v>40197</v>
      </c>
      <c r="F60" s="137">
        <v>40543</v>
      </c>
      <c r="G60" s="164">
        <f t="shared" si="1"/>
        <v>11.533333333333333</v>
      </c>
      <c r="H60" s="116" t="s">
        <v>2704</v>
      </c>
      <c r="I60" s="115" t="s">
        <v>163</v>
      </c>
      <c r="J60" s="115" t="s">
        <v>171</v>
      </c>
      <c r="K60" s="117">
        <v>174312619</v>
      </c>
      <c r="L60" s="118" t="s">
        <v>1148</v>
      </c>
      <c r="M60" s="173"/>
      <c r="N60" s="118" t="s">
        <v>27</v>
      </c>
      <c r="O60" s="118" t="s">
        <v>1148</v>
      </c>
      <c r="P60" s="81"/>
    </row>
    <row r="61" spans="1:16" s="7" customFormat="1" ht="24.75" customHeight="1" outlineLevel="1" x14ac:dyDescent="0.25">
      <c r="A61" s="136">
        <v>14</v>
      </c>
      <c r="B61" s="116" t="s">
        <v>2681</v>
      </c>
      <c r="C61" s="118" t="s">
        <v>31</v>
      </c>
      <c r="D61" s="115" t="s">
        <v>2693</v>
      </c>
      <c r="E61" s="137">
        <v>40197</v>
      </c>
      <c r="F61" s="137">
        <v>40543</v>
      </c>
      <c r="G61" s="164">
        <f t="shared" si="1"/>
        <v>11.533333333333333</v>
      </c>
      <c r="H61" s="116" t="s">
        <v>2706</v>
      </c>
      <c r="I61" s="115" t="s">
        <v>163</v>
      </c>
      <c r="J61" s="115" t="s">
        <v>171</v>
      </c>
      <c r="K61" s="117">
        <v>107789632</v>
      </c>
      <c r="L61" s="118" t="s">
        <v>1148</v>
      </c>
      <c r="M61" s="173"/>
      <c r="N61" s="118" t="s">
        <v>27</v>
      </c>
      <c r="O61" s="118" t="s">
        <v>1148</v>
      </c>
      <c r="P61" s="81"/>
    </row>
    <row r="62" spans="1:16" s="7" customFormat="1" ht="24.75" customHeight="1" outlineLevel="1" x14ac:dyDescent="0.25">
      <c r="A62" s="136">
        <v>15</v>
      </c>
      <c r="B62" s="116" t="s">
        <v>2681</v>
      </c>
      <c r="C62" s="118" t="s">
        <v>31</v>
      </c>
      <c r="D62" s="115" t="s">
        <v>2694</v>
      </c>
      <c r="E62" s="137">
        <v>40207</v>
      </c>
      <c r="F62" s="137">
        <v>40543</v>
      </c>
      <c r="G62" s="164">
        <f t="shared" si="1"/>
        <v>11.2</v>
      </c>
      <c r="H62" s="116" t="s">
        <v>2706</v>
      </c>
      <c r="I62" s="115" t="s">
        <v>163</v>
      </c>
      <c r="J62" s="115" t="s">
        <v>171</v>
      </c>
      <c r="K62" s="117">
        <v>130392718</v>
      </c>
      <c r="L62" s="118" t="s">
        <v>1148</v>
      </c>
      <c r="M62" s="173"/>
      <c r="N62" s="118" t="s">
        <v>27</v>
      </c>
      <c r="O62" s="118" t="s">
        <v>1148</v>
      </c>
      <c r="P62" s="81"/>
    </row>
    <row r="63" spans="1:16" s="7" customFormat="1" ht="24.75" customHeight="1" outlineLevel="1" x14ac:dyDescent="0.25">
      <c r="A63" s="136">
        <v>16</v>
      </c>
      <c r="B63" s="116" t="s">
        <v>2681</v>
      </c>
      <c r="C63" s="118" t="s">
        <v>31</v>
      </c>
      <c r="D63" s="115" t="s">
        <v>2695</v>
      </c>
      <c r="E63" s="137">
        <v>40207</v>
      </c>
      <c r="F63" s="137">
        <v>40543</v>
      </c>
      <c r="G63" s="164">
        <f t="shared" si="1"/>
        <v>11.2</v>
      </c>
      <c r="H63" s="116" t="s">
        <v>2707</v>
      </c>
      <c r="I63" s="115" t="s">
        <v>163</v>
      </c>
      <c r="J63" s="115" t="s">
        <v>171</v>
      </c>
      <c r="K63" s="117">
        <v>174153999</v>
      </c>
      <c r="L63" s="118" t="s">
        <v>1148</v>
      </c>
      <c r="M63" s="173"/>
      <c r="N63" s="118" t="s">
        <v>27</v>
      </c>
      <c r="O63" s="118" t="s">
        <v>1148</v>
      </c>
      <c r="P63" s="81"/>
    </row>
    <row r="64" spans="1:16" s="7" customFormat="1" ht="24.75" customHeight="1" outlineLevel="1" x14ac:dyDescent="0.25">
      <c r="A64" s="136">
        <v>17</v>
      </c>
      <c r="B64" s="116" t="s">
        <v>2681</v>
      </c>
      <c r="C64" s="118" t="s">
        <v>31</v>
      </c>
      <c r="D64" s="115" t="s">
        <v>2696</v>
      </c>
      <c r="E64" s="137">
        <v>40207</v>
      </c>
      <c r="F64" s="137">
        <v>40543</v>
      </c>
      <c r="G64" s="164">
        <f t="shared" si="1"/>
        <v>11.2</v>
      </c>
      <c r="H64" s="116" t="s">
        <v>2707</v>
      </c>
      <c r="I64" s="115" t="s">
        <v>163</v>
      </c>
      <c r="J64" s="115" t="s">
        <v>171</v>
      </c>
      <c r="K64" s="117">
        <v>247348095</v>
      </c>
      <c r="L64" s="118" t="s">
        <v>1148</v>
      </c>
      <c r="M64" s="173"/>
      <c r="N64" s="118" t="s">
        <v>27</v>
      </c>
      <c r="O64" s="118" t="s">
        <v>1148</v>
      </c>
      <c r="P64" s="81"/>
    </row>
    <row r="65" spans="1:16" s="7" customFormat="1" ht="24.75" customHeight="1" outlineLevel="1" x14ac:dyDescent="0.25">
      <c r="A65" s="136">
        <v>18</v>
      </c>
      <c r="B65" s="116" t="s">
        <v>2681</v>
      </c>
      <c r="C65" s="118" t="s">
        <v>31</v>
      </c>
      <c r="D65" s="115" t="s">
        <v>2709</v>
      </c>
      <c r="E65" s="137">
        <v>42002</v>
      </c>
      <c r="F65" s="137">
        <v>42369</v>
      </c>
      <c r="G65" s="164">
        <f t="shared" si="1"/>
        <v>12.233333333333333</v>
      </c>
      <c r="H65" s="116" t="s">
        <v>2708</v>
      </c>
      <c r="I65" s="115" t="s">
        <v>459</v>
      </c>
      <c r="J65" s="115" t="s">
        <v>462</v>
      </c>
      <c r="K65" s="117">
        <v>1133936583</v>
      </c>
      <c r="L65" s="118" t="s">
        <v>26</v>
      </c>
      <c r="M65" s="173">
        <v>0.3</v>
      </c>
      <c r="N65" s="118" t="s">
        <v>27</v>
      </c>
      <c r="O65" s="118" t="s">
        <v>1148</v>
      </c>
      <c r="P65" s="81"/>
    </row>
    <row r="66" spans="1:16" s="7" customFormat="1" ht="24.75" customHeight="1" outlineLevel="1" x14ac:dyDescent="0.25">
      <c r="A66" s="136">
        <v>19</v>
      </c>
      <c r="B66" s="116" t="s">
        <v>2681</v>
      </c>
      <c r="C66" s="118" t="s">
        <v>31</v>
      </c>
      <c r="D66" s="115" t="s">
        <v>2710</v>
      </c>
      <c r="E66" s="137">
        <v>42002</v>
      </c>
      <c r="F66" s="137">
        <v>42369</v>
      </c>
      <c r="G66" s="164">
        <f t="shared" si="1"/>
        <v>12.233333333333333</v>
      </c>
      <c r="H66" s="116" t="s">
        <v>2708</v>
      </c>
      <c r="I66" s="115" t="s">
        <v>459</v>
      </c>
      <c r="J66" s="115" t="s">
        <v>462</v>
      </c>
      <c r="K66" s="117">
        <v>1227909228</v>
      </c>
      <c r="L66" s="118" t="s">
        <v>26</v>
      </c>
      <c r="M66" s="173">
        <v>0.3</v>
      </c>
      <c r="N66" s="118" t="s">
        <v>27</v>
      </c>
      <c r="O66" s="118" t="s">
        <v>1148</v>
      </c>
      <c r="P66" s="81"/>
    </row>
    <row r="67" spans="1:16" s="7" customFormat="1" ht="24.75" customHeight="1" outlineLevel="1" x14ac:dyDescent="0.25">
      <c r="A67" s="136">
        <v>20</v>
      </c>
      <c r="B67" s="116" t="s">
        <v>2681</v>
      </c>
      <c r="C67" s="118" t="s">
        <v>31</v>
      </c>
      <c r="D67" s="115" t="s">
        <v>2711</v>
      </c>
      <c r="E67" s="137">
        <v>42002</v>
      </c>
      <c r="F67" s="137">
        <v>42369</v>
      </c>
      <c r="G67" s="164">
        <f t="shared" ref="G67:G82" si="2">IF(AND(E67&lt;&gt;"",F67&lt;&gt;""),((F67-E67)/30),"")</f>
        <v>12.233333333333333</v>
      </c>
      <c r="H67" s="116" t="s">
        <v>2708</v>
      </c>
      <c r="I67" s="115" t="s">
        <v>459</v>
      </c>
      <c r="J67" s="115" t="s">
        <v>474</v>
      </c>
      <c r="K67" s="117">
        <v>3278601170</v>
      </c>
      <c r="L67" s="118" t="s">
        <v>26</v>
      </c>
      <c r="M67" s="173">
        <v>0.3</v>
      </c>
      <c r="N67" s="118" t="s">
        <v>27</v>
      </c>
      <c r="O67" s="118" t="s">
        <v>26</v>
      </c>
      <c r="P67" s="81"/>
    </row>
    <row r="68" spans="1:16" s="7" customFormat="1" ht="24.75" customHeight="1" outlineLevel="1" x14ac:dyDescent="0.25">
      <c r="A68" s="136">
        <v>21</v>
      </c>
      <c r="B68" s="116" t="s">
        <v>2681</v>
      </c>
      <c r="C68" s="118" t="s">
        <v>31</v>
      </c>
      <c r="D68" s="115" t="s">
        <v>2711</v>
      </c>
      <c r="E68" s="137">
        <v>42002</v>
      </c>
      <c r="F68" s="137">
        <v>42369</v>
      </c>
      <c r="G68" s="164">
        <f t="shared" si="2"/>
        <v>12.233333333333333</v>
      </c>
      <c r="H68" s="116" t="s">
        <v>2708</v>
      </c>
      <c r="I68" s="115" t="s">
        <v>459</v>
      </c>
      <c r="J68" s="115" t="s">
        <v>477</v>
      </c>
      <c r="K68" s="117">
        <v>3278601170</v>
      </c>
      <c r="L68" s="118" t="s">
        <v>26</v>
      </c>
      <c r="M68" s="173">
        <v>0.3</v>
      </c>
      <c r="N68" s="118" t="s">
        <v>27</v>
      </c>
      <c r="O68" s="118" t="s">
        <v>26</v>
      </c>
      <c r="P68" s="81"/>
    </row>
    <row r="69" spans="1:16" s="7" customFormat="1" ht="24.75" customHeight="1" outlineLevel="1" x14ac:dyDescent="0.25">
      <c r="A69" s="136">
        <v>22</v>
      </c>
      <c r="B69" s="116" t="s">
        <v>2681</v>
      </c>
      <c r="C69" s="118" t="s">
        <v>31</v>
      </c>
      <c r="D69" s="115" t="s">
        <v>2711</v>
      </c>
      <c r="E69" s="137">
        <v>42002</v>
      </c>
      <c r="F69" s="137">
        <v>42369</v>
      </c>
      <c r="G69" s="164">
        <f t="shared" si="2"/>
        <v>12.233333333333333</v>
      </c>
      <c r="H69" s="116" t="s">
        <v>2708</v>
      </c>
      <c r="I69" s="115" t="s">
        <v>459</v>
      </c>
      <c r="J69" s="115" t="s">
        <v>478</v>
      </c>
      <c r="K69" s="117">
        <v>3278601170</v>
      </c>
      <c r="L69" s="118" t="s">
        <v>26</v>
      </c>
      <c r="M69" s="173">
        <v>0.3</v>
      </c>
      <c r="N69" s="118" t="s">
        <v>27</v>
      </c>
      <c r="O69" s="118" t="s">
        <v>26</v>
      </c>
      <c r="P69" s="81"/>
    </row>
    <row r="70" spans="1:16" s="7" customFormat="1" ht="24.75" customHeight="1" outlineLevel="1" x14ac:dyDescent="0.25">
      <c r="A70" s="136">
        <v>23</v>
      </c>
      <c r="B70" s="116" t="s">
        <v>2681</v>
      </c>
      <c r="C70" s="118" t="s">
        <v>31</v>
      </c>
      <c r="D70" s="115" t="s">
        <v>2711</v>
      </c>
      <c r="E70" s="137">
        <v>42002</v>
      </c>
      <c r="F70" s="137">
        <v>42369</v>
      </c>
      <c r="G70" s="164">
        <f t="shared" si="2"/>
        <v>12.233333333333333</v>
      </c>
      <c r="H70" s="116" t="s">
        <v>2708</v>
      </c>
      <c r="I70" s="115" t="s">
        <v>459</v>
      </c>
      <c r="J70" s="115" t="s">
        <v>482</v>
      </c>
      <c r="K70" s="117">
        <v>3278601170</v>
      </c>
      <c r="L70" s="118" t="s">
        <v>26</v>
      </c>
      <c r="M70" s="173">
        <v>0.3</v>
      </c>
      <c r="N70" s="118" t="s">
        <v>27</v>
      </c>
      <c r="O70" s="118" t="s">
        <v>26</v>
      </c>
      <c r="P70" s="81"/>
    </row>
    <row r="71" spans="1:16" s="7" customFormat="1" ht="24.75" customHeight="1" outlineLevel="1" x14ac:dyDescent="0.25">
      <c r="A71" s="136">
        <v>24</v>
      </c>
      <c r="B71" s="116" t="s">
        <v>2681</v>
      </c>
      <c r="C71" s="118" t="s">
        <v>31</v>
      </c>
      <c r="D71" s="115" t="s">
        <v>2711</v>
      </c>
      <c r="E71" s="137">
        <v>42002</v>
      </c>
      <c r="F71" s="137">
        <v>42369</v>
      </c>
      <c r="G71" s="164">
        <f t="shared" si="2"/>
        <v>12.233333333333333</v>
      </c>
      <c r="H71" s="116" t="s">
        <v>2708</v>
      </c>
      <c r="I71" s="115" t="s">
        <v>459</v>
      </c>
      <c r="J71" s="115" t="s">
        <v>484</v>
      </c>
      <c r="K71" s="117">
        <v>3278601170</v>
      </c>
      <c r="L71" s="118" t="s">
        <v>26</v>
      </c>
      <c r="M71" s="173">
        <v>0.3</v>
      </c>
      <c r="N71" s="118" t="s">
        <v>27</v>
      </c>
      <c r="O71" s="118" t="s">
        <v>26</v>
      </c>
      <c r="P71" s="81"/>
    </row>
    <row r="72" spans="1:16" s="7" customFormat="1" ht="24.75" customHeight="1" outlineLevel="1" x14ac:dyDescent="0.25">
      <c r="A72" s="136">
        <v>25</v>
      </c>
      <c r="B72" s="116" t="s">
        <v>2681</v>
      </c>
      <c r="C72" s="118" t="s">
        <v>31</v>
      </c>
      <c r="D72" s="115" t="s">
        <v>2711</v>
      </c>
      <c r="E72" s="137">
        <v>42002</v>
      </c>
      <c r="F72" s="137">
        <v>42369</v>
      </c>
      <c r="G72" s="164">
        <f t="shared" si="2"/>
        <v>12.233333333333333</v>
      </c>
      <c r="H72" s="116" t="s">
        <v>2708</v>
      </c>
      <c r="I72" s="115" t="s">
        <v>459</v>
      </c>
      <c r="J72" s="115" t="s">
        <v>485</v>
      </c>
      <c r="K72" s="117">
        <v>3278601170</v>
      </c>
      <c r="L72" s="118" t="s">
        <v>26</v>
      </c>
      <c r="M72" s="173">
        <v>0.3</v>
      </c>
      <c r="N72" s="118" t="s">
        <v>27</v>
      </c>
      <c r="O72" s="118" t="s">
        <v>26</v>
      </c>
      <c r="P72" s="81"/>
    </row>
    <row r="73" spans="1:16" s="7" customFormat="1" ht="24.75" customHeight="1" outlineLevel="1" x14ac:dyDescent="0.25">
      <c r="A73" s="136">
        <v>26</v>
      </c>
      <c r="B73" s="116" t="s">
        <v>2681</v>
      </c>
      <c r="C73" s="118" t="s">
        <v>31</v>
      </c>
      <c r="D73" s="115" t="s">
        <v>2712</v>
      </c>
      <c r="E73" s="137">
        <v>42398</v>
      </c>
      <c r="F73" s="137">
        <v>42582</v>
      </c>
      <c r="G73" s="164">
        <f t="shared" si="2"/>
        <v>6.1333333333333337</v>
      </c>
      <c r="H73" s="116" t="s">
        <v>2732</v>
      </c>
      <c r="I73" s="115" t="s">
        <v>459</v>
      </c>
      <c r="J73" s="115" t="s">
        <v>461</v>
      </c>
      <c r="K73" s="117">
        <v>544959732</v>
      </c>
      <c r="L73" s="118" t="s">
        <v>1148</v>
      </c>
      <c r="M73" s="173"/>
      <c r="N73" s="118" t="s">
        <v>27</v>
      </c>
      <c r="O73" s="118" t="s">
        <v>1148</v>
      </c>
      <c r="P73" s="81"/>
    </row>
    <row r="74" spans="1:16" s="7" customFormat="1" ht="24.75" customHeight="1" outlineLevel="1" x14ac:dyDescent="0.25">
      <c r="A74" s="136">
        <v>27</v>
      </c>
      <c r="B74" s="116" t="s">
        <v>2681</v>
      </c>
      <c r="C74" s="118" t="s">
        <v>31</v>
      </c>
      <c r="D74" s="115" t="s">
        <v>2713</v>
      </c>
      <c r="E74" s="137">
        <v>42399</v>
      </c>
      <c r="F74" s="137">
        <v>42673</v>
      </c>
      <c r="G74" s="164">
        <f t="shared" si="2"/>
        <v>9.1333333333333329</v>
      </c>
      <c r="H74" s="116" t="s">
        <v>2733</v>
      </c>
      <c r="I74" s="115" t="s">
        <v>459</v>
      </c>
      <c r="J74" s="115" t="s">
        <v>462</v>
      </c>
      <c r="K74" s="117">
        <v>1991148744</v>
      </c>
      <c r="L74" s="118" t="s">
        <v>1148</v>
      </c>
      <c r="M74" s="173"/>
      <c r="N74" s="118" t="s">
        <v>27</v>
      </c>
      <c r="O74" s="118" t="s">
        <v>26</v>
      </c>
      <c r="P74" s="81"/>
    </row>
    <row r="75" spans="1:16" s="7" customFormat="1" ht="24.75" customHeight="1" outlineLevel="1" x14ac:dyDescent="0.25">
      <c r="A75" s="136">
        <v>28</v>
      </c>
      <c r="B75" s="116" t="s">
        <v>2681</v>
      </c>
      <c r="C75" s="118" t="s">
        <v>31</v>
      </c>
      <c r="D75" s="115" t="s">
        <v>2713</v>
      </c>
      <c r="E75" s="137">
        <v>42399</v>
      </c>
      <c r="F75" s="137">
        <v>42673</v>
      </c>
      <c r="G75" s="164">
        <f t="shared" si="2"/>
        <v>9.1333333333333329</v>
      </c>
      <c r="H75" s="116" t="s">
        <v>2733</v>
      </c>
      <c r="I75" s="115" t="s">
        <v>459</v>
      </c>
      <c r="J75" s="115" t="s">
        <v>478</v>
      </c>
      <c r="K75" s="117">
        <v>1991148744</v>
      </c>
      <c r="L75" s="118" t="s">
        <v>1148</v>
      </c>
      <c r="M75" s="173"/>
      <c r="N75" s="118" t="s">
        <v>27</v>
      </c>
      <c r="O75" s="118" t="s">
        <v>26</v>
      </c>
      <c r="P75" s="81"/>
    </row>
    <row r="76" spans="1:16" s="7" customFormat="1" ht="24.75" customHeight="1" outlineLevel="1" x14ac:dyDescent="0.25">
      <c r="A76" s="136">
        <v>29</v>
      </c>
      <c r="B76" s="116" t="s">
        <v>2681</v>
      </c>
      <c r="C76" s="118" t="s">
        <v>31</v>
      </c>
      <c r="D76" s="115" t="s">
        <v>2714</v>
      </c>
      <c r="E76" s="137">
        <v>42675</v>
      </c>
      <c r="F76" s="137">
        <v>42719</v>
      </c>
      <c r="G76" s="164">
        <f t="shared" si="2"/>
        <v>1.4666666666666666</v>
      </c>
      <c r="H76" s="116" t="s">
        <v>2733</v>
      </c>
      <c r="I76" s="115" t="s">
        <v>459</v>
      </c>
      <c r="J76" s="115" t="s">
        <v>462</v>
      </c>
      <c r="K76" s="117">
        <v>375345432</v>
      </c>
      <c r="L76" s="118" t="s">
        <v>1148</v>
      </c>
      <c r="M76" s="173"/>
      <c r="N76" s="118" t="s">
        <v>27</v>
      </c>
      <c r="O76" s="118" t="s">
        <v>1148</v>
      </c>
      <c r="P76" s="81"/>
    </row>
    <row r="77" spans="1:16" s="7" customFormat="1" ht="24.75" customHeight="1" outlineLevel="1" x14ac:dyDescent="0.25">
      <c r="A77" s="136">
        <v>30</v>
      </c>
      <c r="B77" s="116" t="s">
        <v>2681</v>
      </c>
      <c r="C77" s="118" t="s">
        <v>31</v>
      </c>
      <c r="D77" s="115" t="s">
        <v>2714</v>
      </c>
      <c r="E77" s="137">
        <v>42675</v>
      </c>
      <c r="F77" s="137">
        <v>42719</v>
      </c>
      <c r="G77" s="164">
        <f t="shared" si="2"/>
        <v>1.4666666666666666</v>
      </c>
      <c r="H77" s="116" t="s">
        <v>2733</v>
      </c>
      <c r="I77" s="115" t="s">
        <v>459</v>
      </c>
      <c r="J77" s="115" t="s">
        <v>478</v>
      </c>
      <c r="K77" s="117">
        <v>375345432</v>
      </c>
      <c r="L77" s="118" t="s">
        <v>1148</v>
      </c>
      <c r="M77" s="173"/>
      <c r="N77" s="118" t="s">
        <v>27</v>
      </c>
      <c r="O77" s="118" t="s">
        <v>1148</v>
      </c>
      <c r="P77" s="81"/>
    </row>
    <row r="78" spans="1:16" s="7" customFormat="1" ht="24.75" customHeight="1" outlineLevel="1" x14ac:dyDescent="0.25">
      <c r="A78" s="136">
        <v>31</v>
      </c>
      <c r="B78" s="116" t="s">
        <v>2681</v>
      </c>
      <c r="C78" s="118" t="s">
        <v>31</v>
      </c>
      <c r="D78" s="115" t="s">
        <v>2715</v>
      </c>
      <c r="E78" s="137">
        <v>42720</v>
      </c>
      <c r="F78" s="137">
        <v>43084</v>
      </c>
      <c r="G78" s="164">
        <f t="shared" si="2"/>
        <v>12.133333333333333</v>
      </c>
      <c r="H78" s="116" t="s">
        <v>2734</v>
      </c>
      <c r="I78" s="115" t="s">
        <v>459</v>
      </c>
      <c r="J78" s="115" t="s">
        <v>462</v>
      </c>
      <c r="K78" s="117">
        <v>2695841946</v>
      </c>
      <c r="L78" s="118" t="s">
        <v>1148</v>
      </c>
      <c r="M78" s="173"/>
      <c r="N78" s="118" t="s">
        <v>27</v>
      </c>
      <c r="O78" s="118" t="s">
        <v>26</v>
      </c>
      <c r="P78" s="81"/>
    </row>
    <row r="79" spans="1:16" s="7" customFormat="1" ht="24.75" customHeight="1" outlineLevel="1" x14ac:dyDescent="0.25">
      <c r="A79" s="136">
        <v>32</v>
      </c>
      <c r="B79" s="116" t="s">
        <v>2681</v>
      </c>
      <c r="C79" s="118" t="s">
        <v>31</v>
      </c>
      <c r="D79" s="115" t="s">
        <v>2715</v>
      </c>
      <c r="E79" s="137">
        <v>42720</v>
      </c>
      <c r="F79" s="137">
        <v>43084</v>
      </c>
      <c r="G79" s="164">
        <f t="shared" si="2"/>
        <v>12.133333333333333</v>
      </c>
      <c r="H79" s="116" t="s">
        <v>2734</v>
      </c>
      <c r="I79" s="115" t="s">
        <v>459</v>
      </c>
      <c r="J79" s="115" t="s">
        <v>478</v>
      </c>
      <c r="K79" s="117">
        <v>2695841946</v>
      </c>
      <c r="L79" s="118" t="s">
        <v>1148</v>
      </c>
      <c r="M79" s="173"/>
      <c r="N79" s="118" t="s">
        <v>27</v>
      </c>
      <c r="O79" s="118" t="s">
        <v>26</v>
      </c>
      <c r="P79" s="81"/>
    </row>
    <row r="80" spans="1:16" s="7" customFormat="1" ht="24.75" customHeight="1" outlineLevel="1" x14ac:dyDescent="0.25">
      <c r="A80" s="136">
        <v>33</v>
      </c>
      <c r="B80" s="116" t="s">
        <v>2681</v>
      </c>
      <c r="C80" s="118" t="s">
        <v>31</v>
      </c>
      <c r="D80" s="115" t="s">
        <v>2716</v>
      </c>
      <c r="E80" s="137">
        <v>43085</v>
      </c>
      <c r="F80" s="137">
        <v>43404</v>
      </c>
      <c r="G80" s="164">
        <f t="shared" si="2"/>
        <v>10.633333333333333</v>
      </c>
      <c r="H80" s="116" t="s">
        <v>2735</v>
      </c>
      <c r="I80" s="115" t="s">
        <v>459</v>
      </c>
      <c r="J80" s="115" t="s">
        <v>462</v>
      </c>
      <c r="K80" s="117">
        <v>1975080757</v>
      </c>
      <c r="L80" s="118" t="s">
        <v>1148</v>
      </c>
      <c r="M80" s="173"/>
      <c r="N80" s="118" t="s">
        <v>27</v>
      </c>
      <c r="O80" s="118" t="s">
        <v>26</v>
      </c>
      <c r="P80" s="81"/>
    </row>
    <row r="81" spans="1:16" s="7" customFormat="1" ht="24.75" customHeight="1" outlineLevel="1" x14ac:dyDescent="0.25">
      <c r="A81" s="136">
        <v>34</v>
      </c>
      <c r="B81" s="116" t="s">
        <v>2681</v>
      </c>
      <c r="C81" s="118" t="s">
        <v>31</v>
      </c>
      <c r="D81" s="115" t="s">
        <v>2716</v>
      </c>
      <c r="E81" s="137">
        <v>43085</v>
      </c>
      <c r="F81" s="137">
        <v>43404</v>
      </c>
      <c r="G81" s="164">
        <f t="shared" si="2"/>
        <v>10.633333333333333</v>
      </c>
      <c r="H81" s="116" t="s">
        <v>2735</v>
      </c>
      <c r="I81" s="115" t="s">
        <v>459</v>
      </c>
      <c r="J81" s="115" t="s">
        <v>478</v>
      </c>
      <c r="K81" s="117">
        <v>1975080757</v>
      </c>
      <c r="L81" s="118" t="s">
        <v>1148</v>
      </c>
      <c r="M81" s="173"/>
      <c r="N81" s="118" t="s">
        <v>27</v>
      </c>
      <c r="O81" s="118" t="s">
        <v>26</v>
      </c>
      <c r="P81" s="81"/>
    </row>
    <row r="82" spans="1:16" s="7" customFormat="1" ht="24.75" customHeight="1" outlineLevel="1" x14ac:dyDescent="0.25">
      <c r="A82" s="136">
        <v>35</v>
      </c>
      <c r="B82" s="116" t="s">
        <v>2681</v>
      </c>
      <c r="C82" s="118" t="s">
        <v>31</v>
      </c>
      <c r="D82" s="115" t="s">
        <v>2717</v>
      </c>
      <c r="E82" s="137">
        <v>43405</v>
      </c>
      <c r="F82" s="137">
        <v>43434</v>
      </c>
      <c r="G82" s="164">
        <f t="shared" si="2"/>
        <v>0.96666666666666667</v>
      </c>
      <c r="H82" s="116" t="s">
        <v>2735</v>
      </c>
      <c r="I82" s="115" t="s">
        <v>459</v>
      </c>
      <c r="J82" s="115" t="s">
        <v>462</v>
      </c>
      <c r="K82" s="117">
        <v>301054976</v>
      </c>
      <c r="L82" s="118" t="s">
        <v>1148</v>
      </c>
      <c r="M82" s="173"/>
      <c r="N82" s="118" t="s">
        <v>27</v>
      </c>
      <c r="O82" s="118" t="s">
        <v>1148</v>
      </c>
      <c r="P82" s="81"/>
    </row>
    <row r="83" spans="1:16" s="7" customFormat="1" ht="24.6" customHeight="1" outlineLevel="1" x14ac:dyDescent="0.25">
      <c r="A83" s="136">
        <v>36</v>
      </c>
      <c r="B83" s="116" t="s">
        <v>2681</v>
      </c>
      <c r="C83" s="118" t="s">
        <v>31</v>
      </c>
      <c r="D83" s="115" t="s">
        <v>2717</v>
      </c>
      <c r="E83" s="137">
        <v>43405</v>
      </c>
      <c r="F83" s="137">
        <v>43434</v>
      </c>
      <c r="G83" s="164">
        <f t="shared" si="1"/>
        <v>0.96666666666666667</v>
      </c>
      <c r="H83" s="116" t="s">
        <v>2735</v>
      </c>
      <c r="I83" s="115" t="s">
        <v>459</v>
      </c>
      <c r="J83" s="115" t="s">
        <v>478</v>
      </c>
      <c r="K83" s="117">
        <v>301054976</v>
      </c>
      <c r="L83" s="118" t="s">
        <v>1148</v>
      </c>
      <c r="M83" s="173"/>
      <c r="N83" s="118" t="s">
        <v>27</v>
      </c>
      <c r="O83" s="118" t="s">
        <v>1148</v>
      </c>
      <c r="P83" s="81"/>
    </row>
    <row r="84" spans="1:16" s="7" customFormat="1" ht="24.75" customHeight="1" outlineLevel="1" x14ac:dyDescent="0.25">
      <c r="A84" s="136">
        <v>37</v>
      </c>
      <c r="B84" s="116" t="s">
        <v>2681</v>
      </c>
      <c r="C84" s="118" t="s">
        <v>31</v>
      </c>
      <c r="D84" s="115" t="s">
        <v>2718</v>
      </c>
      <c r="E84" s="137">
        <v>43482</v>
      </c>
      <c r="F84" s="137">
        <v>43821</v>
      </c>
      <c r="G84" s="164">
        <f t="shared" si="1"/>
        <v>11.3</v>
      </c>
      <c r="H84" s="116" t="s">
        <v>2736</v>
      </c>
      <c r="I84" s="115" t="s">
        <v>459</v>
      </c>
      <c r="J84" s="115" t="s">
        <v>462</v>
      </c>
      <c r="K84" s="117">
        <v>2445382972</v>
      </c>
      <c r="L84" s="118" t="s">
        <v>1148</v>
      </c>
      <c r="M84" s="173"/>
      <c r="N84" s="118" t="s">
        <v>27</v>
      </c>
      <c r="O84" s="118" t="s">
        <v>1148</v>
      </c>
      <c r="P84" s="81"/>
    </row>
    <row r="85" spans="1:16" s="7" customFormat="1" ht="24.75" customHeight="1" outlineLevel="1" x14ac:dyDescent="0.25">
      <c r="A85" s="136">
        <v>38</v>
      </c>
      <c r="B85" s="116" t="s">
        <v>2681</v>
      </c>
      <c r="C85" s="118" t="s">
        <v>31</v>
      </c>
      <c r="D85" s="115" t="s">
        <v>2718</v>
      </c>
      <c r="E85" s="137">
        <v>43482</v>
      </c>
      <c r="F85" s="137">
        <v>43821</v>
      </c>
      <c r="G85" s="164">
        <f t="shared" si="1"/>
        <v>11.3</v>
      </c>
      <c r="H85" s="116" t="s">
        <v>2736</v>
      </c>
      <c r="I85" s="115" t="s">
        <v>459</v>
      </c>
      <c r="J85" s="115" t="s">
        <v>478</v>
      </c>
      <c r="K85" s="117">
        <v>2445382972</v>
      </c>
      <c r="L85" s="118" t="s">
        <v>1148</v>
      </c>
      <c r="M85" s="173"/>
      <c r="N85" s="118" t="s">
        <v>27</v>
      </c>
      <c r="O85" s="118" t="s">
        <v>1148</v>
      </c>
      <c r="P85" s="81"/>
    </row>
    <row r="86" spans="1:16" s="7" customFormat="1" ht="24.75" customHeight="1" outlineLevel="1" x14ac:dyDescent="0.25">
      <c r="A86" s="136">
        <v>39</v>
      </c>
      <c r="B86" s="116" t="s">
        <v>2681</v>
      </c>
      <c r="C86" s="118" t="s">
        <v>31</v>
      </c>
      <c r="D86" s="115" t="s">
        <v>2719</v>
      </c>
      <c r="E86" s="137">
        <v>42402</v>
      </c>
      <c r="F86" s="137">
        <v>42521</v>
      </c>
      <c r="G86" s="164">
        <f t="shared" si="1"/>
        <v>3.9666666666666668</v>
      </c>
      <c r="H86" s="116" t="s">
        <v>2732</v>
      </c>
      <c r="I86" s="115" t="s">
        <v>220</v>
      </c>
      <c r="J86" s="115" t="s">
        <v>504</v>
      </c>
      <c r="K86" s="117">
        <v>716806564</v>
      </c>
      <c r="L86" s="118" t="s">
        <v>1148</v>
      </c>
      <c r="M86" s="173"/>
      <c r="N86" s="118" t="s">
        <v>27</v>
      </c>
      <c r="O86" s="118" t="s">
        <v>1148</v>
      </c>
      <c r="P86" s="81"/>
    </row>
    <row r="87" spans="1:16" s="7" customFormat="1" ht="24.75" customHeight="1" outlineLevel="1" x14ac:dyDescent="0.25">
      <c r="A87" s="136">
        <v>40</v>
      </c>
      <c r="B87" s="116" t="s">
        <v>2681</v>
      </c>
      <c r="C87" s="118" t="s">
        <v>31</v>
      </c>
      <c r="D87" s="115" t="s">
        <v>2719</v>
      </c>
      <c r="E87" s="137">
        <v>42402</v>
      </c>
      <c r="F87" s="137">
        <v>42521</v>
      </c>
      <c r="G87" s="164">
        <f t="shared" si="1"/>
        <v>3.9666666666666668</v>
      </c>
      <c r="H87" s="116" t="s">
        <v>2732</v>
      </c>
      <c r="I87" s="115" t="s">
        <v>220</v>
      </c>
      <c r="J87" s="115" t="s">
        <v>489</v>
      </c>
      <c r="K87" s="117">
        <v>716806564</v>
      </c>
      <c r="L87" s="118" t="s">
        <v>1148</v>
      </c>
      <c r="M87" s="173"/>
      <c r="N87" s="118" t="s">
        <v>27</v>
      </c>
      <c r="O87" s="118" t="s">
        <v>1148</v>
      </c>
      <c r="P87" s="81"/>
    </row>
    <row r="88" spans="1:16" s="7" customFormat="1" ht="24.75" customHeight="1" outlineLevel="1" x14ac:dyDescent="0.25">
      <c r="A88" s="136">
        <v>41</v>
      </c>
      <c r="B88" s="116" t="s">
        <v>2681</v>
      </c>
      <c r="C88" s="118" t="s">
        <v>31</v>
      </c>
      <c r="D88" s="115" t="s">
        <v>2720</v>
      </c>
      <c r="E88" s="137">
        <v>42402</v>
      </c>
      <c r="F88" s="137">
        <v>42521</v>
      </c>
      <c r="G88" s="164">
        <f t="shared" si="1"/>
        <v>3.9666666666666668</v>
      </c>
      <c r="H88" s="116" t="s">
        <v>2732</v>
      </c>
      <c r="I88" s="115" t="s">
        <v>220</v>
      </c>
      <c r="J88" s="115" t="s">
        <v>506</v>
      </c>
      <c r="K88" s="117">
        <v>1602273496</v>
      </c>
      <c r="L88" s="118" t="s">
        <v>1148</v>
      </c>
      <c r="M88" s="173"/>
      <c r="N88" s="118" t="s">
        <v>27</v>
      </c>
      <c r="O88" s="118" t="s">
        <v>1148</v>
      </c>
      <c r="P88" s="81"/>
    </row>
    <row r="89" spans="1:16" s="7" customFormat="1" ht="24.75" customHeight="1" outlineLevel="1" x14ac:dyDescent="0.25">
      <c r="A89" s="136">
        <v>42</v>
      </c>
      <c r="B89" s="116" t="s">
        <v>2681</v>
      </c>
      <c r="C89" s="118" t="s">
        <v>31</v>
      </c>
      <c r="D89" s="115" t="s">
        <v>2720</v>
      </c>
      <c r="E89" s="137">
        <v>42402</v>
      </c>
      <c r="F89" s="137">
        <v>42521</v>
      </c>
      <c r="G89" s="164">
        <f t="shared" si="1"/>
        <v>3.9666666666666668</v>
      </c>
      <c r="H89" s="116" t="s">
        <v>2732</v>
      </c>
      <c r="I89" s="115" t="s">
        <v>220</v>
      </c>
      <c r="J89" s="115" t="s">
        <v>509</v>
      </c>
      <c r="K89" s="117">
        <v>1602273496</v>
      </c>
      <c r="L89" s="118" t="s">
        <v>1148</v>
      </c>
      <c r="M89" s="173"/>
      <c r="N89" s="118" t="s">
        <v>27</v>
      </c>
      <c r="O89" s="118" t="s">
        <v>1148</v>
      </c>
      <c r="P89" s="81"/>
    </row>
    <row r="90" spans="1:16" s="7" customFormat="1" ht="24.75" customHeight="1" outlineLevel="1" x14ac:dyDescent="0.25">
      <c r="A90" s="136">
        <v>43</v>
      </c>
      <c r="B90" s="116" t="s">
        <v>2681</v>
      </c>
      <c r="C90" s="118" t="s">
        <v>31</v>
      </c>
      <c r="D90" s="115" t="s">
        <v>2720</v>
      </c>
      <c r="E90" s="137">
        <v>42402</v>
      </c>
      <c r="F90" s="137">
        <v>42521</v>
      </c>
      <c r="G90" s="164">
        <f t="shared" si="1"/>
        <v>3.9666666666666668</v>
      </c>
      <c r="H90" s="116" t="s">
        <v>2732</v>
      </c>
      <c r="I90" s="115" t="s">
        <v>220</v>
      </c>
      <c r="J90" s="115" t="s">
        <v>510</v>
      </c>
      <c r="K90" s="117">
        <v>1602273496</v>
      </c>
      <c r="L90" s="118" t="s">
        <v>1148</v>
      </c>
      <c r="M90" s="173"/>
      <c r="N90" s="118" t="s">
        <v>27</v>
      </c>
      <c r="O90" s="118" t="s">
        <v>1148</v>
      </c>
      <c r="P90" s="81"/>
    </row>
    <row r="91" spans="1:16" s="7" customFormat="1" ht="24.75" customHeight="1" outlineLevel="1" x14ac:dyDescent="0.25">
      <c r="A91" s="136">
        <v>44</v>
      </c>
      <c r="B91" s="116" t="s">
        <v>2681</v>
      </c>
      <c r="C91" s="118" t="s">
        <v>31</v>
      </c>
      <c r="D91" s="115" t="s">
        <v>2721</v>
      </c>
      <c r="E91" s="137">
        <v>42402</v>
      </c>
      <c r="F91" s="137">
        <v>42521</v>
      </c>
      <c r="G91" s="164">
        <f t="shared" si="1"/>
        <v>3.9666666666666668</v>
      </c>
      <c r="H91" s="116" t="s">
        <v>2732</v>
      </c>
      <c r="I91" s="115" t="s">
        <v>220</v>
      </c>
      <c r="J91" s="115" t="s">
        <v>507</v>
      </c>
      <c r="K91" s="117">
        <v>1377565581</v>
      </c>
      <c r="L91" s="118" t="s">
        <v>1148</v>
      </c>
      <c r="M91" s="173"/>
      <c r="N91" s="118" t="s">
        <v>27</v>
      </c>
      <c r="O91" s="118" t="s">
        <v>1148</v>
      </c>
      <c r="P91" s="81"/>
    </row>
    <row r="92" spans="1:16" s="7" customFormat="1" ht="24.75" customHeight="1" outlineLevel="1" x14ac:dyDescent="0.25">
      <c r="A92" s="136">
        <v>45</v>
      </c>
      <c r="B92" s="116" t="s">
        <v>2681</v>
      </c>
      <c r="C92" s="118" t="s">
        <v>31</v>
      </c>
      <c r="D92" s="115" t="s">
        <v>2721</v>
      </c>
      <c r="E92" s="137">
        <v>42402</v>
      </c>
      <c r="F92" s="137">
        <v>42521</v>
      </c>
      <c r="G92" s="164">
        <f t="shared" si="1"/>
        <v>3.9666666666666668</v>
      </c>
      <c r="H92" s="116" t="s">
        <v>2732</v>
      </c>
      <c r="I92" s="115" t="s">
        <v>220</v>
      </c>
      <c r="J92" s="115" t="s">
        <v>493</v>
      </c>
      <c r="K92" s="117">
        <v>1377565581</v>
      </c>
      <c r="L92" s="118" t="s">
        <v>1148</v>
      </c>
      <c r="M92" s="173"/>
      <c r="N92" s="118" t="s">
        <v>27</v>
      </c>
      <c r="O92" s="118" t="s">
        <v>1148</v>
      </c>
      <c r="P92" s="81"/>
    </row>
    <row r="93" spans="1:16" s="7" customFormat="1" ht="24.75" customHeight="1" outlineLevel="1" x14ac:dyDescent="0.25">
      <c r="A93" s="136">
        <v>46</v>
      </c>
      <c r="B93" s="116" t="s">
        <v>2681</v>
      </c>
      <c r="C93" s="118" t="s">
        <v>31</v>
      </c>
      <c r="D93" s="115" t="s">
        <v>2722</v>
      </c>
      <c r="E93" s="137">
        <v>42402</v>
      </c>
      <c r="F93" s="137">
        <v>42521</v>
      </c>
      <c r="G93" s="164">
        <f t="shared" si="1"/>
        <v>3.9666666666666668</v>
      </c>
      <c r="H93" s="116" t="s">
        <v>2732</v>
      </c>
      <c r="I93" s="115" t="s">
        <v>220</v>
      </c>
      <c r="J93" s="115" t="s">
        <v>502</v>
      </c>
      <c r="K93" s="117">
        <v>352248882</v>
      </c>
      <c r="L93" s="118" t="s">
        <v>1148</v>
      </c>
      <c r="M93" s="173"/>
      <c r="N93" s="118" t="s">
        <v>27</v>
      </c>
      <c r="O93" s="118" t="s">
        <v>1148</v>
      </c>
      <c r="P93" s="81"/>
    </row>
    <row r="94" spans="1:16" s="7" customFormat="1" ht="24.75" customHeight="1" outlineLevel="1" x14ac:dyDescent="0.25">
      <c r="A94" s="136">
        <v>47</v>
      </c>
      <c r="B94" s="116" t="s">
        <v>2681</v>
      </c>
      <c r="C94" s="118" t="s">
        <v>31</v>
      </c>
      <c r="D94" s="115" t="s">
        <v>2723</v>
      </c>
      <c r="E94" s="137">
        <v>43405</v>
      </c>
      <c r="F94" s="137">
        <v>43434</v>
      </c>
      <c r="G94" s="164">
        <f t="shared" si="1"/>
        <v>0.96666666666666667</v>
      </c>
      <c r="H94" s="116" t="s">
        <v>2735</v>
      </c>
      <c r="I94" s="115" t="s">
        <v>453</v>
      </c>
      <c r="J94" s="115" t="s">
        <v>984</v>
      </c>
      <c r="K94" s="117">
        <v>127043856</v>
      </c>
      <c r="L94" s="118" t="s">
        <v>1148</v>
      </c>
      <c r="M94" s="173"/>
      <c r="N94" s="118" t="s">
        <v>27</v>
      </c>
      <c r="O94" s="118" t="s">
        <v>1148</v>
      </c>
      <c r="P94" s="81"/>
    </row>
    <row r="95" spans="1:16" s="7" customFormat="1" ht="24.75" customHeight="1" outlineLevel="1" x14ac:dyDescent="0.25">
      <c r="A95" s="136">
        <v>48</v>
      </c>
      <c r="B95" s="116" t="s">
        <v>2681</v>
      </c>
      <c r="C95" s="118" t="s">
        <v>31</v>
      </c>
      <c r="D95" s="115" t="s">
        <v>2724</v>
      </c>
      <c r="E95" s="137">
        <v>43085</v>
      </c>
      <c r="F95" s="137">
        <v>43404</v>
      </c>
      <c r="G95" s="164">
        <f t="shared" si="1"/>
        <v>10.633333333333333</v>
      </c>
      <c r="H95" s="116" t="s">
        <v>2735</v>
      </c>
      <c r="I95" s="115" t="s">
        <v>163</v>
      </c>
      <c r="J95" s="115" t="s">
        <v>169</v>
      </c>
      <c r="K95" s="117">
        <v>521229972</v>
      </c>
      <c r="L95" s="118" t="s">
        <v>1148</v>
      </c>
      <c r="M95" s="173"/>
      <c r="N95" s="118" t="s">
        <v>27</v>
      </c>
      <c r="O95" s="118" t="s">
        <v>1148</v>
      </c>
      <c r="P95" s="81"/>
    </row>
    <row r="96" spans="1:16" s="7" customFormat="1" ht="24.75" customHeight="1" outlineLevel="1" x14ac:dyDescent="0.25">
      <c r="A96" s="136">
        <v>49</v>
      </c>
      <c r="B96" s="116" t="s">
        <v>2681</v>
      </c>
      <c r="C96" s="118" t="s">
        <v>31</v>
      </c>
      <c r="D96" s="115" t="s">
        <v>2725</v>
      </c>
      <c r="E96" s="137">
        <v>43405</v>
      </c>
      <c r="F96" s="137">
        <v>43434</v>
      </c>
      <c r="G96" s="164">
        <f t="shared" si="1"/>
        <v>0.96666666666666667</v>
      </c>
      <c r="H96" s="116" t="s">
        <v>2735</v>
      </c>
      <c r="I96" s="115" t="s">
        <v>163</v>
      </c>
      <c r="J96" s="115" t="s">
        <v>169</v>
      </c>
      <c r="K96" s="117">
        <v>82112620</v>
      </c>
      <c r="L96" s="118" t="s">
        <v>1148</v>
      </c>
      <c r="M96" s="173"/>
      <c r="N96" s="118" t="s">
        <v>27</v>
      </c>
      <c r="O96" s="118" t="s">
        <v>1148</v>
      </c>
      <c r="P96" s="81"/>
    </row>
    <row r="97" spans="1:16" s="7" customFormat="1" ht="24.75" customHeight="1" outlineLevel="1" x14ac:dyDescent="0.25">
      <c r="A97" s="136">
        <v>50</v>
      </c>
      <c r="B97" s="116" t="s">
        <v>2681</v>
      </c>
      <c r="C97" s="118" t="s">
        <v>31</v>
      </c>
      <c r="D97" s="115" t="s">
        <v>2726</v>
      </c>
      <c r="E97" s="137">
        <v>43484</v>
      </c>
      <c r="F97" s="137">
        <v>43821</v>
      </c>
      <c r="G97" s="164">
        <f t="shared" si="1"/>
        <v>11.233333333333333</v>
      </c>
      <c r="H97" s="116" t="s">
        <v>2736</v>
      </c>
      <c r="I97" s="115" t="s">
        <v>163</v>
      </c>
      <c r="J97" s="115" t="s">
        <v>169</v>
      </c>
      <c r="K97" s="117">
        <v>968168645</v>
      </c>
      <c r="L97" s="118" t="s">
        <v>1148</v>
      </c>
      <c r="M97" s="173"/>
      <c r="N97" s="118" t="s">
        <v>27</v>
      </c>
      <c r="O97" s="118" t="s">
        <v>1148</v>
      </c>
      <c r="P97" s="81"/>
    </row>
    <row r="98" spans="1:16" s="7" customFormat="1" ht="24.75" customHeight="1" outlineLevel="1" x14ac:dyDescent="0.25">
      <c r="A98" s="136">
        <v>51</v>
      </c>
      <c r="B98" s="116" t="s">
        <v>2727</v>
      </c>
      <c r="C98" s="118" t="s">
        <v>31</v>
      </c>
      <c r="D98" s="115" t="s">
        <v>2728</v>
      </c>
      <c r="E98" s="137">
        <v>42843</v>
      </c>
      <c r="F98" s="137">
        <v>43056</v>
      </c>
      <c r="G98" s="164">
        <f t="shared" si="1"/>
        <v>7.1</v>
      </c>
      <c r="H98" s="116" t="s">
        <v>2737</v>
      </c>
      <c r="I98" s="115" t="s">
        <v>163</v>
      </c>
      <c r="J98" s="115" t="s">
        <v>2738</v>
      </c>
      <c r="K98" s="117">
        <v>61689933520</v>
      </c>
      <c r="L98" s="118" t="s">
        <v>1148</v>
      </c>
      <c r="M98" s="173"/>
      <c r="N98" s="118" t="s">
        <v>27</v>
      </c>
      <c r="O98" s="118" t="s">
        <v>1148</v>
      </c>
      <c r="P98" s="81"/>
    </row>
    <row r="99" spans="1:16" s="7" customFormat="1" ht="24.75" customHeight="1" outlineLevel="1" x14ac:dyDescent="0.25">
      <c r="A99" s="136">
        <v>52</v>
      </c>
      <c r="B99" s="116" t="s">
        <v>2727</v>
      </c>
      <c r="C99" s="118" t="s">
        <v>31</v>
      </c>
      <c r="D99" s="115" t="s">
        <v>2729</v>
      </c>
      <c r="E99" s="137">
        <v>42429</v>
      </c>
      <c r="F99" s="137">
        <v>42735</v>
      </c>
      <c r="G99" s="164">
        <f t="shared" si="1"/>
        <v>10.199999999999999</v>
      </c>
      <c r="H99" s="116" t="s">
        <v>2737</v>
      </c>
      <c r="I99" s="115" t="s">
        <v>163</v>
      </c>
      <c r="J99" s="115" t="s">
        <v>165</v>
      </c>
      <c r="K99" s="117">
        <v>8535003700</v>
      </c>
      <c r="L99" s="118" t="s">
        <v>1148</v>
      </c>
      <c r="M99" s="173"/>
      <c r="N99" s="118" t="s">
        <v>27</v>
      </c>
      <c r="O99" s="118" t="s">
        <v>1148</v>
      </c>
      <c r="P99" s="81"/>
    </row>
    <row r="100" spans="1:16" s="7" customFormat="1" ht="24.75" customHeight="1" outlineLevel="1" x14ac:dyDescent="0.25">
      <c r="A100" s="136">
        <v>53</v>
      </c>
      <c r="B100" s="116" t="s">
        <v>2727</v>
      </c>
      <c r="C100" s="118" t="s">
        <v>31</v>
      </c>
      <c r="D100" s="115" t="s">
        <v>2730</v>
      </c>
      <c r="E100" s="137">
        <v>43040</v>
      </c>
      <c r="F100" s="137">
        <v>43312</v>
      </c>
      <c r="G100" s="164">
        <f t="shared" si="1"/>
        <v>9.0666666666666664</v>
      </c>
      <c r="H100" s="116" t="s">
        <v>2737</v>
      </c>
      <c r="I100" s="115" t="s">
        <v>163</v>
      </c>
      <c r="J100" s="115" t="s">
        <v>165</v>
      </c>
      <c r="K100" s="117">
        <v>3661425278</v>
      </c>
      <c r="L100" s="118" t="s">
        <v>1148</v>
      </c>
      <c r="M100" s="173"/>
      <c r="N100" s="118" t="s">
        <v>27</v>
      </c>
      <c r="O100" s="118" t="s">
        <v>1148</v>
      </c>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2660</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2739</v>
      </c>
      <c r="E114" s="137">
        <v>43883</v>
      </c>
      <c r="F114" s="137">
        <v>44196</v>
      </c>
      <c r="G114" s="164">
        <f>IF(AND(E114&lt;&gt;"",F114&lt;&gt;""),((F114-E114)/30),"")</f>
        <v>10.433333333333334</v>
      </c>
      <c r="H114" s="116" t="s">
        <v>2749</v>
      </c>
      <c r="I114" s="115" t="s">
        <v>163</v>
      </c>
      <c r="J114" s="115" t="s">
        <v>169</v>
      </c>
      <c r="K114" s="117">
        <v>895404352</v>
      </c>
      <c r="L114" s="102">
        <f>+IF(AND(K114&gt;0,O114="Ejecución"),(K114/877802)*Tabla283[[#This Row],[% participación]],IF(AND(K114&gt;0,O114&lt;&gt;"Ejecución"),"-",""))</f>
        <v>1020.0527590504464</v>
      </c>
      <c r="M114" s="118" t="s">
        <v>1148</v>
      </c>
      <c r="N114" s="173">
        <v>1</v>
      </c>
      <c r="O114" s="169" t="s">
        <v>1150</v>
      </c>
      <c r="P114" s="80"/>
    </row>
    <row r="115" spans="1:16" s="6" customFormat="1" ht="24.75" customHeight="1" x14ac:dyDescent="0.25">
      <c r="A115" s="135">
        <v>2</v>
      </c>
      <c r="B115" s="167" t="s">
        <v>2671</v>
      </c>
      <c r="C115" s="168" t="s">
        <v>31</v>
      </c>
      <c r="D115" s="115" t="s">
        <v>2740</v>
      </c>
      <c r="E115" s="137">
        <v>43882</v>
      </c>
      <c r="F115" s="137">
        <v>44196</v>
      </c>
      <c r="G115" s="164">
        <f t="shared" ref="G115:G160" si="3">IF(AND(E115&lt;&gt;"",F115&lt;&gt;""),((F115-E115)/30),"")</f>
        <v>10.466666666666667</v>
      </c>
      <c r="H115" s="116" t="s">
        <v>2749</v>
      </c>
      <c r="I115" s="115" t="s">
        <v>163</v>
      </c>
      <c r="J115" s="115" t="s">
        <v>180</v>
      </c>
      <c r="K115" s="68">
        <v>1989840031</v>
      </c>
      <c r="L115" s="102">
        <f>+IF(AND(K115&gt;0,O115="Ejecución"),(K115/877802)*Tabla283[[#This Row],[% participación]],IF(AND(K115&gt;0,O115&lt;&gt;"Ejecución"),"-",""))</f>
        <v>2266.8438110188858</v>
      </c>
      <c r="M115" s="118" t="s">
        <v>1148</v>
      </c>
      <c r="N115" s="173">
        <v>1</v>
      </c>
      <c r="O115" s="169" t="s">
        <v>1150</v>
      </c>
      <c r="P115" s="80"/>
    </row>
    <row r="116" spans="1:16" s="6" customFormat="1" ht="24.75" customHeight="1" x14ac:dyDescent="0.25">
      <c r="A116" s="135">
        <v>3</v>
      </c>
      <c r="B116" s="167" t="s">
        <v>2671</v>
      </c>
      <c r="C116" s="168" t="s">
        <v>31</v>
      </c>
      <c r="D116" s="115" t="s">
        <v>2741</v>
      </c>
      <c r="E116" s="137">
        <v>43885</v>
      </c>
      <c r="F116" s="137">
        <v>44196</v>
      </c>
      <c r="G116" s="164">
        <f t="shared" si="3"/>
        <v>10.366666666666667</v>
      </c>
      <c r="H116" s="116" t="s">
        <v>2750</v>
      </c>
      <c r="I116" s="115" t="s">
        <v>208</v>
      </c>
      <c r="J116" s="115" t="s">
        <v>212</v>
      </c>
      <c r="K116" s="68">
        <v>2226315338</v>
      </c>
      <c r="L116" s="102">
        <f>+IF(AND(K116&gt;0,O116="Ejecución"),(K116/877802)*Tabla283[[#This Row],[% participación]],IF(AND(K116&gt;0,O116&lt;&gt;"Ejecución"),"-",""))</f>
        <v>2536.2386255670413</v>
      </c>
      <c r="M116" s="118" t="s">
        <v>1148</v>
      </c>
      <c r="N116" s="173">
        <v>1</v>
      </c>
      <c r="O116" s="169" t="s">
        <v>1150</v>
      </c>
      <c r="P116" s="80"/>
    </row>
    <row r="117" spans="1:16" s="6" customFormat="1" ht="24.75" customHeight="1" outlineLevel="1" x14ac:dyDescent="0.25">
      <c r="A117" s="135">
        <v>4</v>
      </c>
      <c r="B117" s="167" t="s">
        <v>2671</v>
      </c>
      <c r="C117" s="168" t="s">
        <v>31</v>
      </c>
      <c r="D117" s="115" t="s">
        <v>2742</v>
      </c>
      <c r="E117" s="137">
        <v>43885</v>
      </c>
      <c r="F117" s="137">
        <v>44196</v>
      </c>
      <c r="G117" s="164">
        <f t="shared" si="3"/>
        <v>10.366666666666667</v>
      </c>
      <c r="H117" s="116" t="s">
        <v>2750</v>
      </c>
      <c r="I117" s="115" t="s">
        <v>220</v>
      </c>
      <c r="J117" s="115" t="s">
        <v>508</v>
      </c>
      <c r="K117" s="68">
        <v>3774937234</v>
      </c>
      <c r="L117" s="102">
        <f>+IF(AND(K117&gt;0,O117="Ejecución"),(K117/877802)*Tabla283[[#This Row],[% participación]],IF(AND(K117&gt;0,O117&lt;&gt;"Ejecución"),"-",""))</f>
        <v>4300.4427353776819</v>
      </c>
      <c r="M117" s="118" t="s">
        <v>1148</v>
      </c>
      <c r="N117" s="173">
        <v>1</v>
      </c>
      <c r="O117" s="169" t="s">
        <v>1150</v>
      </c>
      <c r="P117" s="80"/>
    </row>
    <row r="118" spans="1:16" s="7" customFormat="1" ht="24.75" customHeight="1" outlineLevel="1" x14ac:dyDescent="0.25">
      <c r="A118" s="136">
        <v>5</v>
      </c>
      <c r="B118" s="167" t="s">
        <v>2671</v>
      </c>
      <c r="C118" s="168" t="s">
        <v>31</v>
      </c>
      <c r="D118" s="115" t="s">
        <v>2743</v>
      </c>
      <c r="E118" s="137">
        <v>43891</v>
      </c>
      <c r="F118" s="137">
        <v>44196</v>
      </c>
      <c r="G118" s="164">
        <f t="shared" si="3"/>
        <v>10.166666666666666</v>
      </c>
      <c r="H118" s="116" t="s">
        <v>2749</v>
      </c>
      <c r="I118" s="115" t="s">
        <v>459</v>
      </c>
      <c r="J118" s="115" t="s">
        <v>462</v>
      </c>
      <c r="K118" s="68">
        <v>2811139294</v>
      </c>
      <c r="L118" s="102">
        <f>+IF(AND(K118&gt;0,O118="Ejecución"),(K118/877802)*Tabla283[[#This Row],[% participación]],IF(AND(K118&gt;0,O118&lt;&gt;"Ejecución"),"-",""))</f>
        <v>1601.2376902763949</v>
      </c>
      <c r="M118" s="118" t="s">
        <v>26</v>
      </c>
      <c r="N118" s="173">
        <v>0.5</v>
      </c>
      <c r="O118" s="169" t="s">
        <v>1150</v>
      </c>
      <c r="P118" s="81"/>
    </row>
    <row r="119" spans="1:16" s="7" customFormat="1" ht="24.75" customHeight="1" outlineLevel="1" x14ac:dyDescent="0.25">
      <c r="A119" s="136">
        <v>6</v>
      </c>
      <c r="B119" s="167" t="s">
        <v>2671</v>
      </c>
      <c r="C119" s="168" t="s">
        <v>31</v>
      </c>
      <c r="D119" s="115" t="s">
        <v>2744</v>
      </c>
      <c r="E119" s="137">
        <v>43891</v>
      </c>
      <c r="F119" s="137">
        <v>44196</v>
      </c>
      <c r="G119" s="164">
        <f t="shared" si="3"/>
        <v>10.166666666666666</v>
      </c>
      <c r="H119" s="116" t="s">
        <v>2749</v>
      </c>
      <c r="I119" s="115" t="s">
        <v>459</v>
      </c>
      <c r="J119" s="115" t="s">
        <v>478</v>
      </c>
      <c r="K119" s="68">
        <v>3930893147</v>
      </c>
      <c r="L119" s="102">
        <f>+IF(AND(K119&gt;0,O119="Ejecución"),(K119/877802)*Tabla283[[#This Row],[% participación]],IF(AND(K119&gt;0,O119&lt;&gt;"Ejecución"),"-",""))</f>
        <v>2239.0545629880089</v>
      </c>
      <c r="M119" s="118" t="s">
        <v>26</v>
      </c>
      <c r="N119" s="173">
        <v>0.5</v>
      </c>
      <c r="O119" s="169" t="s">
        <v>1150</v>
      </c>
      <c r="P119" s="81"/>
    </row>
    <row r="120" spans="1:16" s="7" customFormat="1" ht="24.75" customHeight="1" outlineLevel="1" x14ac:dyDescent="0.25">
      <c r="A120" s="136">
        <v>7</v>
      </c>
      <c r="B120" s="167" t="s">
        <v>2671</v>
      </c>
      <c r="C120" s="168" t="s">
        <v>31</v>
      </c>
      <c r="D120" s="115" t="s">
        <v>2745</v>
      </c>
      <c r="E120" s="137">
        <v>43891</v>
      </c>
      <c r="F120" s="137">
        <v>44196</v>
      </c>
      <c r="G120" s="164">
        <f t="shared" si="3"/>
        <v>10.166666666666666</v>
      </c>
      <c r="H120" s="116" t="s">
        <v>2749</v>
      </c>
      <c r="I120" s="115" t="s">
        <v>459</v>
      </c>
      <c r="J120" s="115" t="s">
        <v>480</v>
      </c>
      <c r="K120" s="68">
        <v>3929441846</v>
      </c>
      <c r="L120" s="102">
        <f>+IF(AND(K120&gt;0,O120="Ejecución"),(K120/877802)*Tabla283[[#This Row],[% participación]],IF(AND(K120&gt;0,O120&lt;&gt;"Ejecución"),"-",""))</f>
        <v>2238.2278953568116</v>
      </c>
      <c r="M120" s="118" t="s">
        <v>26</v>
      </c>
      <c r="N120" s="173">
        <v>0.5</v>
      </c>
      <c r="O120" s="169" t="s">
        <v>1150</v>
      </c>
      <c r="P120" s="81"/>
    </row>
    <row r="121" spans="1:16" s="7" customFormat="1" ht="24.75" customHeight="1" outlineLevel="1" x14ac:dyDescent="0.25">
      <c r="A121" s="136">
        <v>8</v>
      </c>
      <c r="B121" s="167" t="s">
        <v>2671</v>
      </c>
      <c r="C121" s="168" t="s">
        <v>31</v>
      </c>
      <c r="D121" s="115" t="s">
        <v>2746</v>
      </c>
      <c r="E121" s="137">
        <v>43891</v>
      </c>
      <c r="F121" s="137">
        <v>44196</v>
      </c>
      <c r="G121" s="164">
        <f t="shared" si="3"/>
        <v>10.166666666666666</v>
      </c>
      <c r="H121" s="114" t="s">
        <v>2749</v>
      </c>
      <c r="I121" s="115" t="s">
        <v>459</v>
      </c>
      <c r="J121" s="115" t="s">
        <v>484</v>
      </c>
      <c r="K121" s="68">
        <v>2436656848</v>
      </c>
      <c r="L121" s="102">
        <f>+IF(AND(K121&gt;0,O121="Ejecución"),(K121/877802)*Tabla283[[#This Row],[% participación]],IF(AND(K121&gt;0,O121&lt;&gt;"Ejecución"),"-",""))</f>
        <v>1387.9307907705838</v>
      </c>
      <c r="M121" s="118" t="s">
        <v>26</v>
      </c>
      <c r="N121" s="173">
        <v>0.5</v>
      </c>
      <c r="O121" s="169" t="s">
        <v>1150</v>
      </c>
      <c r="P121" s="81"/>
    </row>
    <row r="122" spans="1:16" s="7" customFormat="1" ht="24.75" customHeight="1" outlineLevel="1" x14ac:dyDescent="0.25">
      <c r="A122" s="136">
        <v>9</v>
      </c>
      <c r="B122" s="167" t="s">
        <v>2671</v>
      </c>
      <c r="C122" s="168" t="s">
        <v>31</v>
      </c>
      <c r="D122" s="115" t="s">
        <v>2747</v>
      </c>
      <c r="E122" s="137">
        <v>43891</v>
      </c>
      <c r="F122" s="137">
        <v>44196</v>
      </c>
      <c r="G122" s="164">
        <f t="shared" si="3"/>
        <v>10.166666666666666</v>
      </c>
      <c r="H122" s="116" t="s">
        <v>2749</v>
      </c>
      <c r="I122" s="115" t="s">
        <v>459</v>
      </c>
      <c r="J122" s="115" t="s">
        <v>485</v>
      </c>
      <c r="K122" s="68">
        <v>2132310000</v>
      </c>
      <c r="L122" s="102">
        <f>+IF(AND(K122&gt;0,O122="Ejecución"),(K122/877802)*Tabla283[[#This Row],[% participación]],IF(AND(K122&gt;0,O122&lt;&gt;"Ejecución"),"-",""))</f>
        <v>1214.5734459479472</v>
      </c>
      <c r="M122" s="118" t="s">
        <v>26</v>
      </c>
      <c r="N122" s="173">
        <v>0.5</v>
      </c>
      <c r="O122" s="169" t="s">
        <v>1150</v>
      </c>
      <c r="P122" s="81"/>
    </row>
    <row r="123" spans="1:16" s="7" customFormat="1" ht="24.75" customHeight="1" outlineLevel="1" x14ac:dyDescent="0.25">
      <c r="A123" s="136">
        <v>10</v>
      </c>
      <c r="B123" s="167" t="s">
        <v>2671</v>
      </c>
      <c r="C123" s="168" t="s">
        <v>31</v>
      </c>
      <c r="D123" s="115" t="s">
        <v>2748</v>
      </c>
      <c r="E123" s="137">
        <v>43891</v>
      </c>
      <c r="F123" s="137">
        <v>44196</v>
      </c>
      <c r="G123" s="164">
        <f t="shared" si="3"/>
        <v>10.166666666666666</v>
      </c>
      <c r="H123" s="116" t="s">
        <v>2749</v>
      </c>
      <c r="I123" s="115" t="s">
        <v>459</v>
      </c>
      <c r="J123" s="115" t="s">
        <v>461</v>
      </c>
      <c r="K123" s="68">
        <v>3210503255</v>
      </c>
      <c r="L123" s="102">
        <f>+IF(AND(K123&gt;0,O123="Ejecución"),(K123/877802)*Tabla283[[#This Row],[% participación]],IF(AND(K123&gt;0,O123&lt;&gt;"Ejecución"),"-",""))</f>
        <v>1828.7172135629676</v>
      </c>
      <c r="M123" s="118" t="s">
        <v>26</v>
      </c>
      <c r="N123" s="173">
        <v>0.5</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ref="N124:N160" si="4">+IF(M124="No",1,IF(M124="Si","Ingrese %",""))</f>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7" t="s">
        <v>13</v>
      </c>
      <c r="B162" s="208"/>
      <c r="C162" s="208"/>
      <c r="D162" s="208"/>
      <c r="E162" s="212"/>
      <c r="F162" s="208" t="s">
        <v>15</v>
      </c>
      <c r="G162" s="208"/>
      <c r="H162" s="208"/>
      <c r="I162" s="207" t="s">
        <v>16</v>
      </c>
      <c r="J162" s="208"/>
      <c r="K162" s="208"/>
      <c r="L162" s="208"/>
      <c r="M162" s="208"/>
      <c r="N162" s="208"/>
      <c r="O162" s="212"/>
      <c r="P162" s="78"/>
    </row>
    <row r="163" spans="1:28" ht="51.75" customHeight="1" x14ac:dyDescent="0.25">
      <c r="A163" s="253" t="s">
        <v>2664</v>
      </c>
      <c r="B163" s="254"/>
      <c r="C163" s="254"/>
      <c r="D163" s="254"/>
      <c r="E163" s="255"/>
      <c r="F163" s="256" t="s">
        <v>2665</v>
      </c>
      <c r="G163" s="256"/>
      <c r="H163" s="256"/>
      <c r="I163" s="253" t="s">
        <v>2635</v>
      </c>
      <c r="J163" s="254"/>
      <c r="K163" s="254"/>
      <c r="L163" s="254"/>
      <c r="M163" s="254"/>
      <c r="N163" s="254"/>
      <c r="O163" s="25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9" t="s">
        <v>2618</v>
      </c>
      <c r="C165" s="209"/>
      <c r="D165" s="209"/>
      <c r="E165" s="8"/>
      <c r="F165" s="5"/>
      <c r="G165" s="257" t="s">
        <v>2618</v>
      </c>
      <c r="H165" s="257"/>
      <c r="I165" s="258" t="s">
        <v>1164</v>
      </c>
      <c r="J165" s="259"/>
      <c r="K165" s="259"/>
      <c r="L165" s="259"/>
      <c r="M165" s="259"/>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60" t="s">
        <v>2648</v>
      </c>
      <c r="J167" s="261"/>
      <c r="K167" s="261"/>
      <c r="L167" s="261"/>
      <c r="M167" s="261"/>
      <c r="N167" s="261"/>
      <c r="O167" s="262"/>
      <c r="U167" s="51"/>
    </row>
    <row r="168" spans="1:28" x14ac:dyDescent="0.25">
      <c r="A168" s="9"/>
      <c r="B168" s="271" t="s">
        <v>2662</v>
      </c>
      <c r="C168" s="271"/>
      <c r="D168" s="271"/>
      <c r="E168" s="8"/>
      <c r="F168" s="5"/>
      <c r="H168" s="83" t="s">
        <v>2661</v>
      </c>
      <c r="I168" s="260"/>
      <c r="J168" s="261"/>
      <c r="K168" s="261"/>
      <c r="L168" s="261"/>
      <c r="M168" s="261"/>
      <c r="N168" s="261"/>
      <c r="O168" s="26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12"/>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3" t="s">
        <v>2670</v>
      </c>
      <c r="C176" s="263"/>
      <c r="D176" s="263"/>
      <c r="E176" s="263"/>
      <c r="F176" s="263"/>
      <c r="G176" s="263"/>
      <c r="H176" s="20"/>
      <c r="I176" s="267" t="s">
        <v>2674</v>
      </c>
      <c r="J176" s="268"/>
      <c r="K176" s="268"/>
      <c r="L176" s="268"/>
      <c r="M176" s="268"/>
      <c r="O176" s="177" t="str">
        <f>HYPERLINK("#Integrante_2!A1","INICIO")</f>
        <v>INICIO</v>
      </c>
      <c r="Q176" s="19"/>
      <c r="R176" s="19"/>
      <c r="S176" s="19"/>
      <c r="T176" s="19"/>
      <c r="U176" s="19"/>
      <c r="V176" s="19"/>
      <c r="W176" s="19"/>
      <c r="X176" s="19"/>
      <c r="Y176" s="19"/>
      <c r="Z176" s="19"/>
      <c r="AA176" s="19"/>
      <c r="AB176" s="19"/>
    </row>
    <row r="177" spans="1:28" ht="23.25" x14ac:dyDescent="0.25">
      <c r="A177" s="9"/>
      <c r="B177" s="236" t="s">
        <v>17</v>
      </c>
      <c r="C177" s="237"/>
      <c r="D177" s="238"/>
      <c r="E177" s="267" t="s">
        <v>2620</v>
      </c>
      <c r="F177" s="268"/>
      <c r="G177" s="269"/>
      <c r="H177" s="5"/>
      <c r="I177" s="236" t="s">
        <v>17</v>
      </c>
      <c r="J177" s="237"/>
      <c r="K177" s="237"/>
      <c r="L177" s="238"/>
      <c r="M177" s="245" t="s">
        <v>2679</v>
      </c>
      <c r="O177" s="8"/>
      <c r="Q177" s="19"/>
      <c r="R177" s="19"/>
      <c r="S177" s="156"/>
      <c r="T177" s="19"/>
      <c r="U177" s="19"/>
      <c r="V177" s="19"/>
      <c r="W177" s="19"/>
      <c r="X177" s="19"/>
      <c r="Y177" s="19"/>
      <c r="Z177" s="19"/>
      <c r="AA177" s="19"/>
      <c r="AB177" s="19"/>
    </row>
    <row r="178" spans="1:28" ht="23.25" x14ac:dyDescent="0.25">
      <c r="A178" s="9"/>
      <c r="B178" s="264"/>
      <c r="C178" s="265"/>
      <c r="D178" s="266"/>
      <c r="E178" s="156" t="s">
        <v>2621</v>
      </c>
      <c r="F178" s="156" t="s">
        <v>2622</v>
      </c>
      <c r="G178" s="156" t="s">
        <v>2623</v>
      </c>
      <c r="H178" s="5"/>
      <c r="I178" s="264"/>
      <c r="J178" s="265"/>
      <c r="K178" s="265"/>
      <c r="L178" s="266"/>
      <c r="M178" s="246" t="s">
        <v>2622</v>
      </c>
      <c r="O178" s="8"/>
      <c r="Q178" s="19"/>
      <c r="R178" s="19"/>
      <c r="S178" s="156" t="s">
        <v>2623</v>
      </c>
      <c r="T178" s="19"/>
      <c r="U178" s="19"/>
      <c r="V178" s="19"/>
      <c r="W178" s="19"/>
      <c r="X178" s="19"/>
      <c r="Y178" s="19"/>
      <c r="Z178" s="19"/>
      <c r="AA178" s="19"/>
      <c r="AB178" s="19"/>
    </row>
    <row r="179" spans="1:28" ht="23.25" x14ac:dyDescent="0.25">
      <c r="A179" s="9"/>
      <c r="B179" s="234" t="s">
        <v>2670</v>
      </c>
      <c r="C179" s="234"/>
      <c r="D179" s="234"/>
      <c r="E179" s="24">
        <v>0.02</v>
      </c>
      <c r="F179" s="170">
        <v>0.01</v>
      </c>
      <c r="G179" s="171">
        <f>IF(F179&gt;0,SUM(E179+F179),"")</f>
        <v>0.03</v>
      </c>
      <c r="H179" s="5"/>
      <c r="I179" s="225" t="s">
        <v>2674</v>
      </c>
      <c r="J179" s="226"/>
      <c r="K179" s="226"/>
      <c r="L179" s="227"/>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34" t="s">
        <v>1165</v>
      </c>
      <c r="C180" s="234"/>
      <c r="D180" s="234"/>
      <c r="E180" s="24">
        <v>0.02</v>
      </c>
      <c r="F180" s="69"/>
      <c r="G180" s="155" t="str">
        <f>IF(F180&gt;0,SUM(E180+F180),"")</f>
        <v/>
      </c>
      <c r="H180" s="5"/>
      <c r="I180" s="225" t="s">
        <v>1169</v>
      </c>
      <c r="J180" s="226"/>
      <c r="K180" s="227"/>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34" t="s">
        <v>1166</v>
      </c>
      <c r="C181" s="234"/>
      <c r="D181" s="234"/>
      <c r="E181" s="24">
        <v>0.02</v>
      </c>
      <c r="F181" s="69"/>
      <c r="G181" s="155" t="str">
        <f>IF(F181&gt;0,SUM(E181+F181),"")</f>
        <v/>
      </c>
      <c r="H181" s="5"/>
      <c r="I181" s="225" t="s">
        <v>1170</v>
      </c>
      <c r="J181" s="226"/>
      <c r="K181" s="227"/>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34" t="s">
        <v>1167</v>
      </c>
      <c r="C182" s="234"/>
      <c r="D182" s="234"/>
      <c r="E182" s="24">
        <v>0.03</v>
      </c>
      <c r="F182" s="69"/>
      <c r="G182" s="155" t="str">
        <f>IF(F182&gt;0,SUM(E182+F182),"")</f>
        <v/>
      </c>
      <c r="H182" s="5"/>
      <c r="I182" s="225" t="s">
        <v>1171</v>
      </c>
      <c r="J182" s="226"/>
      <c r="K182" s="227"/>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5" t="s">
        <v>1172</v>
      </c>
      <c r="J183" s="226"/>
      <c r="K183" s="227"/>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47515541.82</v>
      </c>
      <c r="F185" s="94"/>
      <c r="G185" s="95"/>
      <c r="H185" s="90"/>
      <c r="I185" s="92" t="s">
        <v>2632</v>
      </c>
      <c r="J185" s="176">
        <f>M179</f>
        <v>0.02</v>
      </c>
      <c r="K185" s="235" t="s">
        <v>2633</v>
      </c>
      <c r="L185" s="235"/>
      <c r="M185" s="96">
        <f>+J185*K20</f>
        <v>31677027.879999999</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12"/>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50" t="s">
        <v>2641</v>
      </c>
      <c r="C192" s="250"/>
      <c r="E192" s="5" t="s">
        <v>20</v>
      </c>
      <c r="H192" s="159" t="s">
        <v>24</v>
      </c>
      <c r="J192" s="5" t="s">
        <v>2642</v>
      </c>
      <c r="K192" s="5"/>
      <c r="M192" s="5"/>
      <c r="N192" s="5"/>
      <c r="O192" s="50"/>
      <c r="Q192" s="146"/>
      <c r="R192" s="147"/>
      <c r="S192" s="147"/>
      <c r="T192" s="146"/>
    </row>
    <row r="193" spans="1:18" x14ac:dyDescent="0.25">
      <c r="A193" s="9"/>
      <c r="C193" s="120">
        <v>41961</v>
      </c>
      <c r="D193" s="5"/>
      <c r="E193" s="119">
        <v>1879</v>
      </c>
      <c r="F193" s="5"/>
      <c r="G193" s="5"/>
      <c r="H193" s="139" t="s">
        <v>2751</v>
      </c>
      <c r="J193" s="5"/>
      <c r="K193" s="120">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12"/>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24" t="s">
        <v>2663</v>
      </c>
      <c r="C199" s="224"/>
      <c r="D199" s="224"/>
      <c r="E199" s="224"/>
      <c r="F199" s="224"/>
      <c r="G199" s="224"/>
      <c r="H199" s="224"/>
      <c r="I199" s="224"/>
      <c r="J199" s="224"/>
      <c r="K199" s="224"/>
      <c r="L199" s="224"/>
      <c r="M199" s="224"/>
      <c r="N199" s="224"/>
      <c r="O199" s="8"/>
    </row>
    <row r="200" spans="1:18" x14ac:dyDescent="0.25">
      <c r="A200" s="9"/>
      <c r="B200" s="247"/>
      <c r="C200" s="247"/>
      <c r="D200" s="247"/>
      <c r="E200" s="247"/>
      <c r="F200" s="247"/>
      <c r="G200" s="247"/>
      <c r="H200" s="247"/>
      <c r="I200" s="247"/>
      <c r="J200" s="247"/>
      <c r="K200" s="247"/>
      <c r="L200" s="247"/>
      <c r="M200" s="247"/>
      <c r="N200" s="247"/>
      <c r="O200" s="8"/>
    </row>
    <row r="201" spans="1:18" x14ac:dyDescent="0.25">
      <c r="A201" s="9"/>
      <c r="B201" s="248" t="s">
        <v>2653</v>
      </c>
      <c r="C201" s="249"/>
      <c r="D201" s="249"/>
      <c r="E201" s="249"/>
      <c r="F201" s="249"/>
      <c r="G201" s="249"/>
      <c r="H201" s="249"/>
      <c r="I201" s="249"/>
      <c r="J201" s="249"/>
      <c r="K201" s="249"/>
      <c r="L201" s="249"/>
      <c r="M201" s="249"/>
      <c r="N201" s="24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2752</v>
      </c>
      <c r="J211" s="27" t="s">
        <v>2627</v>
      </c>
      <c r="K211" s="140" t="s">
        <v>2754</v>
      </c>
      <c r="L211" s="21"/>
      <c r="M211" s="21"/>
      <c r="N211" s="21"/>
      <c r="O211" s="8"/>
    </row>
    <row r="212" spans="1:15" x14ac:dyDescent="0.25">
      <c r="A212" s="9"/>
      <c r="B212" s="27" t="s">
        <v>2624</v>
      </c>
      <c r="C212" s="139" t="s">
        <v>2751</v>
      </c>
      <c r="D212" s="21"/>
      <c r="G212" s="27" t="s">
        <v>2626</v>
      </c>
      <c r="H212" s="140" t="s">
        <v>2753</v>
      </c>
      <c r="J212" s="27" t="s">
        <v>2628</v>
      </c>
      <c r="K212" s="139"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14" scale="32" fitToHeight="0" orientation="landscape" horizontalDpi="4294967293" r:id="rId1"/>
  <rowBreaks count="2" manualBreakCount="2">
    <brk id="107" max="16383" man="1"/>
    <brk id="17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0" t="s">
        <v>2658</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63">
        <f ca="1">NOW()</f>
        <v>44194.246701504628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13" t="str">
        <f>HYPERLINK("#Integrante_3!A109","CAPACIDAD RESIDUAL")</f>
        <v>CAPACIDAD RESIDUAL</v>
      </c>
      <c r="F8" s="214"/>
      <c r="G8" s="21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13" t="str">
        <f>HYPERLINK("#Integrante_3!A162","TALENTO HUMANO")</f>
        <v>TALENTO HUMANO</v>
      </c>
      <c r="F9" s="214"/>
      <c r="G9" s="21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13" t="str">
        <f>HYPERLINK("#Integrante_3!F162","INFRAESTRUCTURA")</f>
        <v>INFRAESTRUCTURA</v>
      </c>
      <c r="F10" s="214"/>
      <c r="G10" s="21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06" t="s">
        <v>8</v>
      </c>
      <c r="M15" s="20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16"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16"/>
      <c r="I20" s="141"/>
      <c r="J20" s="142"/>
      <c r="K20" s="143"/>
      <c r="L20" s="144"/>
      <c r="M20" s="144"/>
      <c r="N20" s="127">
        <f>+(M20-L20)/30</f>
        <v>0</v>
      </c>
      <c r="O20" s="130"/>
      <c r="U20" s="126"/>
      <c r="V20" s="107">
        <f ca="1">NOW()</f>
        <v>44194.246701504628</v>
      </c>
      <c r="W20" s="107">
        <f ca="1">NOW()</f>
        <v>44194.246701504628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1"/>
      <c r="I37" s="122"/>
      <c r="J37" s="122"/>
      <c r="K37" s="122"/>
      <c r="L37" s="122"/>
      <c r="M37" s="122"/>
      <c r="N37" s="122"/>
      <c r="O37" s="123"/>
    </row>
    <row r="38" spans="1:16" ht="21" customHeight="1" x14ac:dyDescent="0.25">
      <c r="A38" s="9"/>
      <c r="B38" s="210" t="e">
        <f>VLOOKUP(B20,EAS!A2:B1439,2,0)</f>
        <v>#N/A</v>
      </c>
      <c r="C38" s="210"/>
      <c r="D38" s="210"/>
      <c r="E38" s="210"/>
      <c r="F38" s="210"/>
      <c r="G38" s="5"/>
      <c r="H38" s="124"/>
      <c r="I38" s="220" t="s">
        <v>7</v>
      </c>
      <c r="J38" s="220"/>
      <c r="K38" s="220"/>
      <c r="L38" s="220"/>
      <c r="M38" s="220"/>
      <c r="N38" s="220"/>
      <c r="O38" s="125"/>
    </row>
    <row r="39" spans="1:16" ht="42.95" customHeight="1" thickBot="1" x14ac:dyDescent="0.3">
      <c r="A39" s="10"/>
      <c r="B39" s="11"/>
      <c r="C39" s="11"/>
      <c r="D39" s="11"/>
      <c r="E39" s="11"/>
      <c r="F39" s="11"/>
      <c r="G39" s="11"/>
      <c r="H39" s="10"/>
      <c r="I39" s="270"/>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2659</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2660</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7" t="s">
        <v>13</v>
      </c>
      <c r="B160" s="208"/>
      <c r="C160" s="208"/>
      <c r="D160" s="208"/>
      <c r="E160" s="212"/>
      <c r="F160" s="208" t="s">
        <v>15</v>
      </c>
      <c r="G160" s="208"/>
      <c r="H160" s="208"/>
      <c r="I160" s="207" t="s">
        <v>16</v>
      </c>
      <c r="J160" s="208"/>
      <c r="K160" s="208"/>
      <c r="L160" s="208"/>
      <c r="M160" s="208"/>
      <c r="N160" s="208"/>
      <c r="O160" s="212"/>
      <c r="P160" s="78"/>
    </row>
    <row r="161" spans="1:28" ht="51.75" customHeight="1" x14ac:dyDescent="0.25">
      <c r="A161" s="253" t="s">
        <v>2664</v>
      </c>
      <c r="B161" s="254"/>
      <c r="C161" s="254"/>
      <c r="D161" s="254"/>
      <c r="E161" s="255"/>
      <c r="F161" s="256" t="s">
        <v>2665</v>
      </c>
      <c r="G161" s="256"/>
      <c r="H161" s="256"/>
      <c r="I161" s="253" t="s">
        <v>2635</v>
      </c>
      <c r="J161" s="254"/>
      <c r="K161" s="254"/>
      <c r="L161" s="254"/>
      <c r="M161" s="254"/>
      <c r="N161" s="254"/>
      <c r="O161" s="25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9" t="s">
        <v>2618</v>
      </c>
      <c r="C163" s="209"/>
      <c r="D163" s="209"/>
      <c r="E163" s="8"/>
      <c r="F163" s="5"/>
      <c r="G163" s="257" t="s">
        <v>2618</v>
      </c>
      <c r="H163" s="257"/>
      <c r="I163" s="258" t="s">
        <v>1164</v>
      </c>
      <c r="J163" s="259"/>
      <c r="K163" s="259"/>
      <c r="L163" s="259"/>
      <c r="M163" s="259"/>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60" t="s">
        <v>2648</v>
      </c>
      <c r="J165" s="261"/>
      <c r="K165" s="261"/>
      <c r="L165" s="261"/>
      <c r="M165" s="261"/>
      <c r="N165" s="261"/>
      <c r="O165" s="262"/>
      <c r="U165" s="51"/>
    </row>
    <row r="166" spans="1:28" x14ac:dyDescent="0.25">
      <c r="A166" s="9"/>
      <c r="B166" s="271" t="s">
        <v>2662</v>
      </c>
      <c r="C166" s="271"/>
      <c r="D166" s="271"/>
      <c r="E166" s="8"/>
      <c r="F166" s="5"/>
      <c r="H166" s="83" t="s">
        <v>2661</v>
      </c>
      <c r="I166" s="260"/>
      <c r="J166" s="261"/>
      <c r="K166" s="261"/>
      <c r="L166" s="261"/>
      <c r="M166" s="261"/>
      <c r="N166" s="261"/>
      <c r="O166" s="26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12"/>
      <c r="P170" s="78"/>
    </row>
    <row r="171" spans="1:28" ht="15" customHeight="1" x14ac:dyDescent="0.25">
      <c r="A171" s="228" t="s">
        <v>2676</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3" t="s">
        <v>2670</v>
      </c>
      <c r="C174" s="263"/>
      <c r="D174" s="263"/>
      <c r="E174" s="263"/>
      <c r="F174" s="263"/>
      <c r="G174" s="263"/>
      <c r="H174" s="20"/>
      <c r="I174" s="267" t="s">
        <v>2674</v>
      </c>
      <c r="J174" s="268"/>
      <c r="K174" s="268"/>
      <c r="L174" s="268"/>
      <c r="M174" s="268"/>
      <c r="O174" s="177" t="str">
        <f>HYPERLINK("#Integrante_3!A1","INICIO")</f>
        <v>INICIO</v>
      </c>
      <c r="Q174" s="19"/>
      <c r="R174" s="19"/>
      <c r="S174" s="19"/>
      <c r="T174" s="19"/>
      <c r="U174" s="19"/>
      <c r="V174" s="19"/>
      <c r="W174" s="19"/>
      <c r="X174" s="19"/>
      <c r="Y174" s="19"/>
      <c r="Z174" s="19"/>
      <c r="AA174" s="19"/>
      <c r="AB174" s="19"/>
    </row>
    <row r="175" spans="1:28" ht="23.25" x14ac:dyDescent="0.25">
      <c r="A175" s="9"/>
      <c r="B175" s="236" t="s">
        <v>17</v>
      </c>
      <c r="C175" s="237"/>
      <c r="D175" s="238"/>
      <c r="E175" s="267" t="s">
        <v>2620</v>
      </c>
      <c r="F175" s="268"/>
      <c r="G175" s="269"/>
      <c r="H175" s="5"/>
      <c r="I175" s="236" t="s">
        <v>17</v>
      </c>
      <c r="J175" s="237"/>
      <c r="K175" s="237"/>
      <c r="L175" s="238"/>
      <c r="M175" s="245" t="s">
        <v>2679</v>
      </c>
      <c r="O175" s="8"/>
      <c r="Q175" s="19"/>
      <c r="R175" s="156"/>
      <c r="S175" s="19"/>
      <c r="T175" s="19"/>
      <c r="U175" s="19"/>
      <c r="V175" s="19"/>
      <c r="W175" s="19"/>
      <c r="X175" s="19"/>
      <c r="Y175" s="19"/>
      <c r="Z175" s="19"/>
      <c r="AA175" s="19"/>
      <c r="AB175" s="19"/>
    </row>
    <row r="176" spans="1:28" ht="23.25" x14ac:dyDescent="0.25">
      <c r="A176" s="9"/>
      <c r="B176" s="264"/>
      <c r="C176" s="265"/>
      <c r="D176" s="266"/>
      <c r="E176" s="156" t="s">
        <v>2621</v>
      </c>
      <c r="F176" s="156" t="s">
        <v>2622</v>
      </c>
      <c r="G176" s="156" t="s">
        <v>2623</v>
      </c>
      <c r="H176" s="5"/>
      <c r="I176" s="264"/>
      <c r="J176" s="265"/>
      <c r="K176" s="265"/>
      <c r="L176" s="266"/>
      <c r="M176" s="246"/>
      <c r="O176" s="8"/>
      <c r="Q176" s="19"/>
      <c r="R176" s="156" t="s">
        <v>2623</v>
      </c>
      <c r="S176" s="19"/>
      <c r="T176" s="19"/>
      <c r="U176" s="19"/>
      <c r="V176" s="19"/>
      <c r="W176" s="19"/>
      <c r="X176" s="19"/>
      <c r="Y176" s="19"/>
      <c r="Z176" s="19"/>
      <c r="AA176" s="19"/>
      <c r="AB176" s="19"/>
    </row>
    <row r="177" spans="1:28" ht="23.25" x14ac:dyDescent="0.25">
      <c r="A177" s="9"/>
      <c r="B177" s="234" t="s">
        <v>2670</v>
      </c>
      <c r="C177" s="234"/>
      <c r="D177" s="234"/>
      <c r="E177" s="24">
        <v>0.02</v>
      </c>
      <c r="F177" s="170"/>
      <c r="G177" s="171" t="str">
        <f>IF(F177&gt;0,SUM(E177+F177),"")</f>
        <v/>
      </c>
      <c r="H177" s="5"/>
      <c r="I177" s="225" t="s">
        <v>2674</v>
      </c>
      <c r="J177" s="226"/>
      <c r="K177" s="226"/>
      <c r="L177" s="22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34" t="s">
        <v>1165</v>
      </c>
      <c r="C178" s="234"/>
      <c r="D178" s="234"/>
      <c r="E178" s="24">
        <v>0.02</v>
      </c>
      <c r="F178" s="69"/>
      <c r="G178" s="155" t="str">
        <f>IF(F178&gt;0,SUM(E178+F178),"")</f>
        <v/>
      </c>
      <c r="H178" s="5"/>
      <c r="I178" s="225" t="s">
        <v>1169</v>
      </c>
      <c r="J178" s="226"/>
      <c r="K178" s="227"/>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34" t="s">
        <v>1166</v>
      </c>
      <c r="C179" s="234"/>
      <c r="D179" s="234"/>
      <c r="E179" s="24">
        <v>0.02</v>
      </c>
      <c r="F179" s="69"/>
      <c r="G179" s="155" t="str">
        <f>IF(F179&gt;0,SUM(E179+F179),"")</f>
        <v/>
      </c>
      <c r="H179" s="5"/>
      <c r="I179" s="225" t="s">
        <v>1170</v>
      </c>
      <c r="J179" s="226"/>
      <c r="K179" s="227"/>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34" t="s">
        <v>1167</v>
      </c>
      <c r="C180" s="234"/>
      <c r="D180" s="234"/>
      <c r="E180" s="24">
        <v>0.03</v>
      </c>
      <c r="F180" s="69"/>
      <c r="G180" s="155" t="str">
        <f>IF(F180&gt;0,SUM(E180+F180),"")</f>
        <v/>
      </c>
      <c r="H180" s="5"/>
      <c r="I180" s="225" t="s">
        <v>1171</v>
      </c>
      <c r="J180" s="226"/>
      <c r="K180" s="227"/>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5" t="s">
        <v>1172</v>
      </c>
      <c r="J181" s="226"/>
      <c r="K181" s="227"/>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35" t="s">
        <v>2633</v>
      </c>
      <c r="L183" s="235"/>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12"/>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50" t="s">
        <v>2641</v>
      </c>
      <c r="C190" s="25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12"/>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24" t="s">
        <v>2663</v>
      </c>
      <c r="C197" s="224"/>
      <c r="D197" s="224"/>
      <c r="E197" s="224"/>
      <c r="F197" s="224"/>
      <c r="G197" s="224"/>
      <c r="H197" s="224"/>
      <c r="I197" s="224"/>
      <c r="J197" s="224"/>
      <c r="K197" s="224"/>
      <c r="L197" s="224"/>
      <c r="M197" s="224"/>
      <c r="N197" s="224"/>
      <c r="O197" s="8"/>
    </row>
    <row r="198" spans="1:18" x14ac:dyDescent="0.25">
      <c r="A198" s="9"/>
      <c r="B198" s="247"/>
      <c r="C198" s="247"/>
      <c r="D198" s="247"/>
      <c r="E198" s="247"/>
      <c r="F198" s="247"/>
      <c r="G198" s="247"/>
      <c r="H198" s="247"/>
      <c r="I198" s="247"/>
      <c r="J198" s="247"/>
      <c r="K198" s="247"/>
      <c r="L198" s="247"/>
      <c r="M198" s="247"/>
      <c r="N198" s="247"/>
      <c r="O198" s="8"/>
    </row>
    <row r="199" spans="1:18" x14ac:dyDescent="0.25">
      <c r="A199" s="9"/>
      <c r="B199" s="248" t="s">
        <v>2653</v>
      </c>
      <c r="C199" s="249"/>
      <c r="D199" s="249"/>
      <c r="E199" s="249"/>
      <c r="F199" s="249"/>
      <c r="G199" s="249"/>
      <c r="H199" s="249"/>
      <c r="I199" s="249"/>
      <c r="J199" s="249"/>
      <c r="K199" s="249"/>
      <c r="L199" s="249"/>
      <c r="M199" s="249"/>
      <c r="N199" s="24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0" t="s">
        <v>2658</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63">
        <f ca="1">NOW()</f>
        <v>44194.246701504628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13" t="str">
        <f>HYPERLINK("#Integrante_4!A109","CAPACIDAD RESIDUAL")</f>
        <v>CAPACIDAD RESIDUAL</v>
      </c>
      <c r="F8" s="214"/>
      <c r="G8" s="21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13" t="str">
        <f>HYPERLINK("#Integrante_4!A162","TALENTO HUMANO")</f>
        <v>TALENTO HUMANO</v>
      </c>
      <c r="F9" s="214"/>
      <c r="G9" s="21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13" t="str">
        <f>HYPERLINK("#Integrante_4!F162","INFRAESTRUCTURA")</f>
        <v>INFRAESTRUCTURA</v>
      </c>
      <c r="F10" s="214"/>
      <c r="G10" s="21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06" t="s">
        <v>8</v>
      </c>
      <c r="M15" s="20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16"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16"/>
      <c r="I20" s="141"/>
      <c r="J20" s="142"/>
      <c r="K20" s="143"/>
      <c r="L20" s="144"/>
      <c r="M20" s="144"/>
      <c r="N20" s="127">
        <f>+(M20-L20)/30</f>
        <v>0</v>
      </c>
      <c r="O20" s="130"/>
      <c r="U20" s="126"/>
      <c r="V20" s="107">
        <f ca="1">NOW()</f>
        <v>44194.246701504628</v>
      </c>
      <c r="W20" s="107">
        <f ca="1">NOW()</f>
        <v>44194.246701504628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1"/>
      <c r="I37" s="122"/>
      <c r="J37" s="122"/>
      <c r="K37" s="122"/>
      <c r="L37" s="122"/>
      <c r="M37" s="122"/>
      <c r="N37" s="122"/>
      <c r="O37" s="123"/>
    </row>
    <row r="38" spans="1:16" ht="21" customHeight="1" x14ac:dyDescent="0.25">
      <c r="A38" s="9"/>
      <c r="B38" s="210" t="e">
        <f>VLOOKUP(B20,EAS!A2:B1439,2,0)</f>
        <v>#N/A</v>
      </c>
      <c r="C38" s="210"/>
      <c r="D38" s="210"/>
      <c r="E38" s="210"/>
      <c r="F38" s="210"/>
      <c r="G38" s="5"/>
      <c r="H38" s="124"/>
      <c r="I38" s="220" t="s">
        <v>7</v>
      </c>
      <c r="J38" s="220"/>
      <c r="K38" s="220"/>
      <c r="L38" s="220"/>
      <c r="M38" s="220"/>
      <c r="N38" s="220"/>
      <c r="O38" s="125"/>
    </row>
    <row r="39" spans="1:16" ht="42.95" customHeight="1" thickBot="1" x14ac:dyDescent="0.3">
      <c r="A39" s="10"/>
      <c r="B39" s="11"/>
      <c r="C39" s="11"/>
      <c r="D39" s="11"/>
      <c r="E39" s="11"/>
      <c r="F39" s="11"/>
      <c r="G39" s="11"/>
      <c r="H39" s="10"/>
      <c r="I39" s="270"/>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2659</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2660</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7" t="s">
        <v>13</v>
      </c>
      <c r="B162" s="208"/>
      <c r="C162" s="208"/>
      <c r="D162" s="208"/>
      <c r="E162" s="212"/>
      <c r="F162" s="208" t="s">
        <v>15</v>
      </c>
      <c r="G162" s="208"/>
      <c r="H162" s="208"/>
      <c r="I162" s="207" t="s">
        <v>16</v>
      </c>
      <c r="J162" s="208"/>
      <c r="K162" s="208"/>
      <c r="L162" s="208"/>
      <c r="M162" s="208"/>
      <c r="N162" s="208"/>
      <c r="O162" s="212"/>
      <c r="P162" s="78"/>
    </row>
    <row r="163" spans="1:28" ht="51.75" customHeight="1" x14ac:dyDescent="0.25">
      <c r="A163" s="253" t="s">
        <v>2664</v>
      </c>
      <c r="B163" s="254"/>
      <c r="C163" s="254"/>
      <c r="D163" s="254"/>
      <c r="E163" s="255"/>
      <c r="F163" s="256" t="s">
        <v>2665</v>
      </c>
      <c r="G163" s="256"/>
      <c r="H163" s="256"/>
      <c r="I163" s="253" t="s">
        <v>2635</v>
      </c>
      <c r="J163" s="254"/>
      <c r="K163" s="254"/>
      <c r="L163" s="254"/>
      <c r="M163" s="254"/>
      <c r="N163" s="254"/>
      <c r="O163" s="25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9" t="s">
        <v>2618</v>
      </c>
      <c r="C165" s="209"/>
      <c r="D165" s="209"/>
      <c r="E165" s="8"/>
      <c r="F165" s="5"/>
      <c r="G165" s="257" t="s">
        <v>2618</v>
      </c>
      <c r="H165" s="257"/>
      <c r="I165" s="258" t="s">
        <v>1164</v>
      </c>
      <c r="J165" s="259"/>
      <c r="K165" s="259"/>
      <c r="L165" s="259"/>
      <c r="M165" s="259"/>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60" t="s">
        <v>2648</v>
      </c>
      <c r="J167" s="261"/>
      <c r="K167" s="261"/>
      <c r="L167" s="261"/>
      <c r="M167" s="261"/>
      <c r="N167" s="261"/>
      <c r="O167" s="262"/>
      <c r="U167" s="51"/>
    </row>
    <row r="168" spans="1:28" x14ac:dyDescent="0.25">
      <c r="A168" s="9"/>
      <c r="B168" s="271" t="s">
        <v>2662</v>
      </c>
      <c r="C168" s="271"/>
      <c r="D168" s="271"/>
      <c r="E168" s="8"/>
      <c r="F168" s="5"/>
      <c r="H168" s="83" t="s">
        <v>2661</v>
      </c>
      <c r="I168" s="260"/>
      <c r="J168" s="261"/>
      <c r="K168" s="261"/>
      <c r="L168" s="261"/>
      <c r="M168" s="261"/>
      <c r="N168" s="261"/>
      <c r="O168" s="26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12"/>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3" t="s">
        <v>2670</v>
      </c>
      <c r="C176" s="263"/>
      <c r="D176" s="263"/>
      <c r="E176" s="263"/>
      <c r="F176" s="263"/>
      <c r="G176" s="263"/>
      <c r="H176" s="20"/>
      <c r="I176" s="267" t="s">
        <v>2674</v>
      </c>
      <c r="J176" s="268"/>
      <c r="K176" s="268"/>
      <c r="L176" s="268"/>
      <c r="M176" s="268"/>
      <c r="O176" s="177" t="str">
        <f>HYPERLINK("#Integrante_4!A1","INICIO")</f>
        <v>INICIO</v>
      </c>
      <c r="Q176" s="19"/>
      <c r="R176" s="19"/>
      <c r="S176" s="19"/>
      <c r="T176" s="19"/>
      <c r="U176" s="19"/>
      <c r="V176" s="19"/>
      <c r="W176" s="19"/>
      <c r="X176" s="19"/>
      <c r="Y176" s="19"/>
      <c r="Z176" s="19"/>
      <c r="AA176" s="19"/>
      <c r="AB176" s="19"/>
    </row>
    <row r="177" spans="1:28" ht="23.25" x14ac:dyDescent="0.25">
      <c r="A177" s="9"/>
      <c r="B177" s="236" t="s">
        <v>17</v>
      </c>
      <c r="C177" s="237"/>
      <c r="D177" s="238"/>
      <c r="E177" s="267" t="s">
        <v>2620</v>
      </c>
      <c r="F177" s="268"/>
      <c r="G177" s="269"/>
      <c r="H177" s="5"/>
      <c r="I177" s="236" t="s">
        <v>17</v>
      </c>
      <c r="J177" s="237"/>
      <c r="K177" s="237"/>
      <c r="L177" s="238"/>
      <c r="M177" s="245" t="s">
        <v>2679</v>
      </c>
      <c r="O177" s="8"/>
      <c r="Q177" s="19"/>
      <c r="R177" s="156"/>
      <c r="S177" s="19"/>
      <c r="T177" s="19"/>
      <c r="U177" s="19"/>
      <c r="V177" s="19"/>
      <c r="W177" s="19"/>
      <c r="X177" s="19"/>
      <c r="Y177" s="19"/>
      <c r="Z177" s="19"/>
      <c r="AA177" s="19"/>
      <c r="AB177" s="19"/>
    </row>
    <row r="178" spans="1:28" ht="23.25" x14ac:dyDescent="0.25">
      <c r="A178" s="9"/>
      <c r="B178" s="264"/>
      <c r="C178" s="265"/>
      <c r="D178" s="266"/>
      <c r="E178" s="156" t="s">
        <v>2621</v>
      </c>
      <c r="F178" s="156" t="s">
        <v>2622</v>
      </c>
      <c r="G178" s="156" t="s">
        <v>2623</v>
      </c>
      <c r="H178" s="5"/>
      <c r="I178" s="264"/>
      <c r="J178" s="265"/>
      <c r="K178" s="265"/>
      <c r="L178" s="266"/>
      <c r="M178" s="246"/>
      <c r="O178" s="8"/>
      <c r="Q178" s="19"/>
      <c r="R178" s="156" t="s">
        <v>2623</v>
      </c>
      <c r="S178" s="19"/>
      <c r="T178" s="19"/>
      <c r="U178" s="19"/>
      <c r="V178" s="19"/>
      <c r="W178" s="19"/>
      <c r="X178" s="19"/>
      <c r="Y178" s="19"/>
      <c r="Z178" s="19"/>
      <c r="AA178" s="19"/>
      <c r="AB178" s="19"/>
    </row>
    <row r="179" spans="1:28" ht="23.25" x14ac:dyDescent="0.25">
      <c r="A179" s="9"/>
      <c r="B179" s="234" t="s">
        <v>2670</v>
      </c>
      <c r="C179" s="234"/>
      <c r="D179" s="234"/>
      <c r="E179" s="24">
        <v>0.02</v>
      </c>
      <c r="F179" s="170"/>
      <c r="G179" s="171" t="str">
        <f>IF(F179&gt;0,SUM(E179+F179),"")</f>
        <v/>
      </c>
      <c r="H179" s="5"/>
      <c r="I179" s="225" t="s">
        <v>2674</v>
      </c>
      <c r="J179" s="226"/>
      <c r="K179" s="226"/>
      <c r="L179" s="22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34" t="s">
        <v>1165</v>
      </c>
      <c r="C180" s="234"/>
      <c r="D180" s="234"/>
      <c r="E180" s="24">
        <v>0.02</v>
      </c>
      <c r="F180" s="69"/>
      <c r="G180" s="155" t="str">
        <f>IF(F180&gt;0,SUM(E180+F180),"")</f>
        <v/>
      </c>
      <c r="H180" s="5"/>
      <c r="I180" s="225" t="s">
        <v>1169</v>
      </c>
      <c r="J180" s="226"/>
      <c r="K180" s="227"/>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34" t="s">
        <v>1166</v>
      </c>
      <c r="C181" s="234"/>
      <c r="D181" s="234"/>
      <c r="E181" s="24">
        <v>0.02</v>
      </c>
      <c r="F181" s="69"/>
      <c r="G181" s="155" t="str">
        <f>IF(F181&gt;0,SUM(E181+F181),"")</f>
        <v/>
      </c>
      <c r="H181" s="5"/>
      <c r="I181" s="225" t="s">
        <v>1170</v>
      </c>
      <c r="J181" s="226"/>
      <c r="K181" s="227"/>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34" t="s">
        <v>1167</v>
      </c>
      <c r="C182" s="234"/>
      <c r="D182" s="234"/>
      <c r="E182" s="24">
        <v>0.03</v>
      </c>
      <c r="F182" s="69"/>
      <c r="G182" s="155" t="str">
        <f>IF(F182&gt;0,SUM(E182+F182),"")</f>
        <v/>
      </c>
      <c r="H182" s="5"/>
      <c r="I182" s="225" t="s">
        <v>1171</v>
      </c>
      <c r="J182" s="226"/>
      <c r="K182" s="227"/>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5" t="s">
        <v>1172</v>
      </c>
      <c r="J183" s="226"/>
      <c r="K183" s="227"/>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35" t="s">
        <v>2633</v>
      </c>
      <c r="L185" s="235"/>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12"/>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50" t="s">
        <v>2641</v>
      </c>
      <c r="C192" s="25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12"/>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24" t="s">
        <v>2663</v>
      </c>
      <c r="C199" s="224"/>
      <c r="D199" s="224"/>
      <c r="E199" s="224"/>
      <c r="F199" s="224"/>
      <c r="G199" s="224"/>
      <c r="H199" s="224"/>
      <c r="I199" s="224"/>
      <c r="J199" s="224"/>
      <c r="K199" s="224"/>
      <c r="L199" s="224"/>
      <c r="M199" s="224"/>
      <c r="N199" s="224"/>
      <c r="O199" s="8"/>
    </row>
    <row r="200" spans="1:18" x14ac:dyDescent="0.25">
      <c r="A200" s="9"/>
      <c r="B200" s="247"/>
      <c r="C200" s="247"/>
      <c r="D200" s="247"/>
      <c r="E200" s="247"/>
      <c r="F200" s="247"/>
      <c r="G200" s="247"/>
      <c r="H200" s="247"/>
      <c r="I200" s="247"/>
      <c r="J200" s="247"/>
      <c r="K200" s="247"/>
      <c r="L200" s="247"/>
      <c r="M200" s="247"/>
      <c r="N200" s="247"/>
      <c r="O200" s="8"/>
    </row>
    <row r="201" spans="1:18" x14ac:dyDescent="0.25">
      <c r="A201" s="9"/>
      <c r="B201" s="248" t="s">
        <v>2653</v>
      </c>
      <c r="C201" s="249"/>
      <c r="D201" s="249"/>
      <c r="E201" s="249"/>
      <c r="F201" s="249"/>
      <c r="G201" s="249"/>
      <c r="H201" s="249"/>
      <c r="I201" s="249"/>
      <c r="J201" s="249"/>
      <c r="K201" s="249"/>
      <c r="L201" s="249"/>
      <c r="M201" s="249"/>
      <c r="N201" s="24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00" t="s">
        <v>2658</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63">
        <f ca="1">NOW()</f>
        <v>44194.246701504628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13" t="str">
        <f>HYPERLINK("#Integrante_5!A109","CAPACIDAD RESIDUAL")</f>
        <v>CAPACIDAD RESIDUAL</v>
      </c>
      <c r="F8" s="214"/>
      <c r="G8" s="21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13" t="str">
        <f>HYPERLINK("#Integrante_5!A162","TALENTO HUMANO")</f>
        <v>TALENTO HUMANO</v>
      </c>
      <c r="F9" s="214"/>
      <c r="G9" s="21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13" t="str">
        <f>HYPERLINK("#Integrante_5!F162","INFRAESTRUCTURA")</f>
        <v>INFRAESTRUCTURA</v>
      </c>
      <c r="F10" s="214"/>
      <c r="G10" s="21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06" t="s">
        <v>8</v>
      </c>
      <c r="M15" s="20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16"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16"/>
      <c r="I20" s="141"/>
      <c r="J20" s="142"/>
      <c r="K20" s="143"/>
      <c r="L20" s="144"/>
      <c r="M20" s="144"/>
      <c r="N20" s="127">
        <f>+(M20-L20)/30</f>
        <v>0</v>
      </c>
      <c r="O20" s="130"/>
      <c r="U20" s="126"/>
      <c r="V20" s="107">
        <f ca="1">NOW()</f>
        <v>44194.246701504628</v>
      </c>
      <c r="W20" s="107">
        <f ca="1">NOW()</f>
        <v>44194.246701504628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1"/>
      <c r="I37" s="122"/>
      <c r="J37" s="122"/>
      <c r="K37" s="122"/>
      <c r="L37" s="122"/>
      <c r="M37" s="122"/>
      <c r="N37" s="122"/>
      <c r="O37" s="123"/>
    </row>
    <row r="38" spans="1:16" ht="21" customHeight="1" x14ac:dyDescent="0.25">
      <c r="A38" s="9"/>
      <c r="B38" s="210" t="e">
        <f>VLOOKUP(B20,EAS!A2:B1439,2,0)</f>
        <v>#N/A</v>
      </c>
      <c r="C38" s="210"/>
      <c r="D38" s="210"/>
      <c r="E38" s="210"/>
      <c r="F38" s="210"/>
      <c r="G38" s="5"/>
      <c r="H38" s="124"/>
      <c r="I38" s="220" t="s">
        <v>7</v>
      </c>
      <c r="J38" s="220"/>
      <c r="K38" s="220"/>
      <c r="L38" s="220"/>
      <c r="M38" s="220"/>
      <c r="N38" s="220"/>
      <c r="O38" s="125"/>
    </row>
    <row r="39" spans="1:16" ht="42.95" customHeight="1" thickBot="1" x14ac:dyDescent="0.3">
      <c r="A39" s="10"/>
      <c r="B39" s="11"/>
      <c r="C39" s="11"/>
      <c r="D39" s="11"/>
      <c r="E39" s="11"/>
      <c r="F39" s="11"/>
      <c r="G39" s="11"/>
      <c r="H39" s="10"/>
      <c r="I39" s="270"/>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2659</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2660</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7" t="s">
        <v>13</v>
      </c>
      <c r="B160" s="208"/>
      <c r="C160" s="208"/>
      <c r="D160" s="208"/>
      <c r="E160" s="212"/>
      <c r="F160" s="208" t="s">
        <v>15</v>
      </c>
      <c r="G160" s="208"/>
      <c r="H160" s="208"/>
      <c r="I160" s="207" t="s">
        <v>16</v>
      </c>
      <c r="J160" s="208"/>
      <c r="K160" s="208"/>
      <c r="L160" s="208"/>
      <c r="M160" s="208"/>
      <c r="N160" s="208"/>
      <c r="O160" s="212"/>
      <c r="P160" s="78"/>
    </row>
    <row r="161" spans="1:28" ht="51.75" customHeight="1" x14ac:dyDescent="0.25">
      <c r="A161" s="253" t="s">
        <v>2664</v>
      </c>
      <c r="B161" s="254"/>
      <c r="C161" s="254"/>
      <c r="D161" s="254"/>
      <c r="E161" s="255"/>
      <c r="F161" s="256" t="s">
        <v>2665</v>
      </c>
      <c r="G161" s="256"/>
      <c r="H161" s="256"/>
      <c r="I161" s="253" t="s">
        <v>2635</v>
      </c>
      <c r="J161" s="254"/>
      <c r="K161" s="254"/>
      <c r="L161" s="254"/>
      <c r="M161" s="254"/>
      <c r="N161" s="254"/>
      <c r="O161" s="25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9" t="s">
        <v>2618</v>
      </c>
      <c r="C163" s="209"/>
      <c r="D163" s="209"/>
      <c r="E163" s="8"/>
      <c r="F163" s="5"/>
      <c r="G163" s="257" t="s">
        <v>2618</v>
      </c>
      <c r="H163" s="257"/>
      <c r="I163" s="258" t="s">
        <v>1164</v>
      </c>
      <c r="J163" s="259"/>
      <c r="K163" s="259"/>
      <c r="L163" s="259"/>
      <c r="M163" s="259"/>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60" t="s">
        <v>2648</v>
      </c>
      <c r="J165" s="261"/>
      <c r="K165" s="261"/>
      <c r="L165" s="261"/>
      <c r="M165" s="261"/>
      <c r="N165" s="261"/>
      <c r="O165" s="262"/>
      <c r="U165" s="51"/>
    </row>
    <row r="166" spans="1:28" x14ac:dyDescent="0.25">
      <c r="A166" s="9"/>
      <c r="B166" s="271" t="s">
        <v>2662</v>
      </c>
      <c r="C166" s="271"/>
      <c r="D166" s="271"/>
      <c r="E166" s="8"/>
      <c r="F166" s="5"/>
      <c r="H166" s="83" t="s">
        <v>2661</v>
      </c>
      <c r="I166" s="260"/>
      <c r="J166" s="261"/>
      <c r="K166" s="261"/>
      <c r="L166" s="261"/>
      <c r="M166" s="261"/>
      <c r="N166" s="261"/>
      <c r="O166" s="26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12"/>
      <c r="P170" s="78"/>
    </row>
    <row r="171" spans="1:28" ht="15" customHeight="1" x14ac:dyDescent="0.25">
      <c r="A171" s="228" t="s">
        <v>2676</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3" t="s">
        <v>2670</v>
      </c>
      <c r="C174" s="263"/>
      <c r="D174" s="263"/>
      <c r="E174" s="263"/>
      <c r="F174" s="263"/>
      <c r="G174" s="263"/>
      <c r="H174" s="20"/>
      <c r="I174" s="267" t="s">
        <v>2678</v>
      </c>
      <c r="J174" s="268"/>
      <c r="K174" s="268"/>
      <c r="L174" s="268"/>
      <c r="M174" s="268"/>
      <c r="O174" s="177" t="str">
        <f>HYPERLINK("#Integrante_5!A1","INICIO")</f>
        <v>INICIO</v>
      </c>
      <c r="Q174" s="19"/>
      <c r="R174" s="19"/>
      <c r="S174" s="19"/>
      <c r="T174" s="19"/>
      <c r="U174" s="19"/>
      <c r="V174" s="19"/>
      <c r="W174" s="19"/>
      <c r="X174" s="19"/>
      <c r="Y174" s="19"/>
      <c r="Z174" s="19"/>
      <c r="AA174" s="19"/>
      <c r="AB174" s="19"/>
    </row>
    <row r="175" spans="1:28" ht="23.25" x14ac:dyDescent="0.25">
      <c r="A175" s="9"/>
      <c r="B175" s="236" t="s">
        <v>17</v>
      </c>
      <c r="C175" s="237"/>
      <c r="D175" s="238"/>
      <c r="E175" s="267" t="s">
        <v>2620</v>
      </c>
      <c r="F175" s="268"/>
      <c r="G175" s="269"/>
      <c r="H175" s="5"/>
      <c r="I175" s="236" t="s">
        <v>17</v>
      </c>
      <c r="J175" s="237"/>
      <c r="K175" s="237"/>
      <c r="L175" s="238"/>
      <c r="M175" s="245" t="s">
        <v>2679</v>
      </c>
      <c r="O175" s="8"/>
      <c r="Q175" s="19"/>
      <c r="R175" s="19"/>
      <c r="S175" s="156"/>
      <c r="T175" s="19"/>
      <c r="U175" s="19"/>
      <c r="V175" s="19"/>
      <c r="W175" s="19"/>
      <c r="X175" s="19"/>
      <c r="Y175" s="19"/>
      <c r="Z175" s="19"/>
      <c r="AA175" s="19"/>
      <c r="AB175" s="19"/>
    </row>
    <row r="176" spans="1:28" ht="23.25" x14ac:dyDescent="0.25">
      <c r="A176" s="9"/>
      <c r="B176" s="264"/>
      <c r="C176" s="265"/>
      <c r="D176" s="266"/>
      <c r="E176" s="156" t="s">
        <v>2621</v>
      </c>
      <c r="F176" s="156" t="s">
        <v>2622</v>
      </c>
      <c r="G176" s="156" t="s">
        <v>2623</v>
      </c>
      <c r="H176" s="5"/>
      <c r="I176" s="264"/>
      <c r="J176" s="265"/>
      <c r="K176" s="265"/>
      <c r="L176" s="266"/>
      <c r="M176" s="246"/>
      <c r="O176" s="8"/>
      <c r="Q176" s="19"/>
      <c r="R176" s="19"/>
      <c r="S176" s="156" t="s">
        <v>2623</v>
      </c>
      <c r="T176" s="19"/>
      <c r="U176" s="19"/>
      <c r="V176" s="19"/>
      <c r="W176" s="19"/>
      <c r="X176" s="19"/>
      <c r="Y176" s="19"/>
      <c r="Z176" s="19"/>
      <c r="AA176" s="19"/>
      <c r="AB176" s="19"/>
    </row>
    <row r="177" spans="1:28" ht="23.25" x14ac:dyDescent="0.25">
      <c r="A177" s="9"/>
      <c r="B177" s="234" t="s">
        <v>2670</v>
      </c>
      <c r="C177" s="234"/>
      <c r="D177" s="234"/>
      <c r="E177" s="24">
        <v>0.02</v>
      </c>
      <c r="F177" s="170"/>
      <c r="G177" s="171" t="str">
        <f>IF(F177&gt;0,SUM(E177+F177),"")</f>
        <v/>
      </c>
      <c r="H177" s="5"/>
      <c r="I177" s="225" t="s">
        <v>2672</v>
      </c>
      <c r="J177" s="226"/>
      <c r="K177" s="226"/>
      <c r="L177" s="22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34" t="s">
        <v>1165</v>
      </c>
      <c r="C178" s="234"/>
      <c r="D178" s="234"/>
      <c r="E178" s="24">
        <v>0.02</v>
      </c>
      <c r="F178" s="69"/>
      <c r="G178" s="155" t="str">
        <f>IF(F178&gt;0,SUM(E178+F178),"")</f>
        <v/>
      </c>
      <c r="H178" s="5"/>
      <c r="I178" s="225" t="s">
        <v>1169</v>
      </c>
      <c r="J178" s="226"/>
      <c r="K178" s="227"/>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34" t="s">
        <v>1166</v>
      </c>
      <c r="C179" s="234"/>
      <c r="D179" s="234"/>
      <c r="E179" s="24">
        <v>0.02</v>
      </c>
      <c r="F179" s="69"/>
      <c r="G179" s="155" t="str">
        <f>IF(F179&gt;0,SUM(E179+F179),"")</f>
        <v/>
      </c>
      <c r="H179" s="5"/>
      <c r="I179" s="225" t="s">
        <v>1170</v>
      </c>
      <c r="J179" s="226"/>
      <c r="K179" s="227"/>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34" t="s">
        <v>1167</v>
      </c>
      <c r="C180" s="234"/>
      <c r="D180" s="234"/>
      <c r="E180" s="24">
        <v>0.03</v>
      </c>
      <c r="F180" s="69"/>
      <c r="G180" s="155" t="str">
        <f>IF(F180&gt;0,SUM(E180+F180),"")</f>
        <v/>
      </c>
      <c r="H180" s="5"/>
      <c r="I180" s="225" t="s">
        <v>1171</v>
      </c>
      <c r="J180" s="226"/>
      <c r="K180" s="227"/>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5" t="s">
        <v>1172</v>
      </c>
      <c r="J181" s="226"/>
      <c r="K181" s="227"/>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35" t="s">
        <v>2633</v>
      </c>
      <c r="L183" s="235"/>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12"/>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50" t="s">
        <v>2641</v>
      </c>
      <c r="C190" s="25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12"/>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24" t="s">
        <v>2663</v>
      </c>
      <c r="C197" s="224"/>
      <c r="D197" s="224"/>
      <c r="E197" s="224"/>
      <c r="F197" s="224"/>
      <c r="G197" s="224"/>
      <c r="H197" s="224"/>
      <c r="I197" s="224"/>
      <c r="J197" s="224"/>
      <c r="K197" s="224"/>
      <c r="L197" s="224"/>
      <c r="M197" s="224"/>
      <c r="N197" s="224"/>
      <c r="O197" s="8"/>
    </row>
    <row r="198" spans="1:18" x14ac:dyDescent="0.25">
      <c r="A198" s="9"/>
      <c r="B198" s="247"/>
      <c r="C198" s="247"/>
      <c r="D198" s="247"/>
      <c r="E198" s="247"/>
      <c r="F198" s="247"/>
      <c r="G198" s="247"/>
      <c r="H198" s="247"/>
      <c r="I198" s="247"/>
      <c r="J198" s="247"/>
      <c r="K198" s="247"/>
      <c r="L198" s="247"/>
      <c r="M198" s="247"/>
      <c r="N198" s="247"/>
      <c r="O198" s="8"/>
    </row>
    <row r="199" spans="1:18" x14ac:dyDescent="0.25">
      <c r="A199" s="9"/>
      <c r="B199" s="248" t="s">
        <v>2653</v>
      </c>
      <c r="C199" s="249"/>
      <c r="D199" s="249"/>
      <c r="E199" s="249"/>
      <c r="F199" s="249"/>
      <c r="G199" s="249"/>
      <c r="H199" s="249"/>
      <c r="I199" s="249"/>
      <c r="J199" s="249"/>
      <c r="K199" s="249"/>
      <c r="L199" s="249"/>
      <c r="M199" s="249"/>
      <c r="N199" s="24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50" zoomScaleNormal="5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00" t="s">
        <v>2658</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63">
        <f ca="1">NOW()</f>
        <v>44194.246701504628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13" t="str">
        <f>HYPERLINK("#Integrante_6!A109","CAPACIDAD RESIDUAL")</f>
        <v>CAPACIDAD RESIDUAL</v>
      </c>
      <c r="F8" s="214"/>
      <c r="G8" s="21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13" t="str">
        <f>HYPERLINK("#Integrante_6!A162","TALENTO HUMANO")</f>
        <v>TALENTO HUMANO</v>
      </c>
      <c r="F9" s="214"/>
      <c r="G9" s="21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13" t="str">
        <f>HYPERLINK("#Integrante_6!F162","INFRAESTRUCTURA")</f>
        <v>INFRAESTRUCTURA</v>
      </c>
      <c r="F10" s="214"/>
      <c r="G10" s="21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06" t="s">
        <v>8</v>
      </c>
      <c r="M15" s="20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16"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16"/>
      <c r="I20" s="141"/>
      <c r="J20" s="142"/>
      <c r="K20" s="143"/>
      <c r="L20" s="144"/>
      <c r="M20" s="144"/>
      <c r="N20" s="127">
        <f>+(M20-L20)/30</f>
        <v>0</v>
      </c>
      <c r="O20" s="130"/>
      <c r="U20" s="126"/>
      <c r="V20" s="107">
        <f ca="1">NOW()</f>
        <v>44194.246701504628</v>
      </c>
      <c r="W20" s="107">
        <f ca="1">NOW()</f>
        <v>44194.246701504628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1"/>
      <c r="I37" s="122"/>
      <c r="J37" s="122"/>
      <c r="K37" s="122"/>
      <c r="L37" s="122"/>
      <c r="M37" s="122"/>
      <c r="N37" s="122"/>
      <c r="O37" s="123"/>
    </row>
    <row r="38" spans="1:16" ht="21" customHeight="1" x14ac:dyDescent="0.25">
      <c r="A38" s="9"/>
      <c r="B38" s="210" t="e">
        <f>VLOOKUP(B20,EAS!A2:B1439,2,0)</f>
        <v>#N/A</v>
      </c>
      <c r="C38" s="210"/>
      <c r="D38" s="210"/>
      <c r="E38" s="210"/>
      <c r="F38" s="210"/>
      <c r="G38" s="5"/>
      <c r="H38" s="124"/>
      <c r="I38" s="220" t="s">
        <v>7</v>
      </c>
      <c r="J38" s="220"/>
      <c r="K38" s="220"/>
      <c r="L38" s="220"/>
      <c r="M38" s="220"/>
      <c r="N38" s="220"/>
      <c r="O38" s="125"/>
    </row>
    <row r="39" spans="1:16" ht="42.95" customHeight="1" thickBot="1" x14ac:dyDescent="0.3">
      <c r="A39" s="10"/>
      <c r="B39" s="11"/>
      <c r="C39" s="11"/>
      <c r="D39" s="11"/>
      <c r="E39" s="11"/>
      <c r="F39" s="11"/>
      <c r="G39" s="11"/>
      <c r="H39" s="10"/>
      <c r="I39" s="270"/>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2659</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2660</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7" t="s">
        <v>13</v>
      </c>
      <c r="B162" s="208"/>
      <c r="C162" s="208"/>
      <c r="D162" s="208"/>
      <c r="E162" s="212"/>
      <c r="F162" s="208" t="s">
        <v>15</v>
      </c>
      <c r="G162" s="208"/>
      <c r="H162" s="208"/>
      <c r="I162" s="207" t="s">
        <v>16</v>
      </c>
      <c r="J162" s="208"/>
      <c r="K162" s="208"/>
      <c r="L162" s="208"/>
      <c r="M162" s="208"/>
      <c r="N162" s="208"/>
      <c r="O162" s="212"/>
      <c r="P162" s="78"/>
    </row>
    <row r="163" spans="1:28" ht="51.75" customHeight="1" x14ac:dyDescent="0.25">
      <c r="A163" s="253" t="s">
        <v>2664</v>
      </c>
      <c r="B163" s="254"/>
      <c r="C163" s="254"/>
      <c r="D163" s="254"/>
      <c r="E163" s="255"/>
      <c r="F163" s="256" t="s">
        <v>2665</v>
      </c>
      <c r="G163" s="256"/>
      <c r="H163" s="256"/>
      <c r="I163" s="253" t="s">
        <v>2635</v>
      </c>
      <c r="J163" s="254"/>
      <c r="K163" s="254"/>
      <c r="L163" s="254"/>
      <c r="M163" s="254"/>
      <c r="N163" s="254"/>
      <c r="O163" s="25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9" t="s">
        <v>2618</v>
      </c>
      <c r="C165" s="209"/>
      <c r="D165" s="209"/>
      <c r="E165" s="8"/>
      <c r="F165" s="5"/>
      <c r="G165" s="257" t="s">
        <v>2618</v>
      </c>
      <c r="H165" s="257"/>
      <c r="I165" s="258" t="s">
        <v>1164</v>
      </c>
      <c r="J165" s="259"/>
      <c r="K165" s="259"/>
      <c r="L165" s="259"/>
      <c r="M165" s="259"/>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60" t="s">
        <v>2648</v>
      </c>
      <c r="J167" s="261"/>
      <c r="K167" s="261"/>
      <c r="L167" s="261"/>
      <c r="M167" s="261"/>
      <c r="N167" s="261"/>
      <c r="O167" s="262"/>
      <c r="U167" s="51"/>
    </row>
    <row r="168" spans="1:28" x14ac:dyDescent="0.25">
      <c r="A168" s="9"/>
      <c r="B168" s="271" t="s">
        <v>2662</v>
      </c>
      <c r="C168" s="271"/>
      <c r="D168" s="271"/>
      <c r="E168" s="8"/>
      <c r="F168" s="5"/>
      <c r="H168" s="83" t="s">
        <v>2661</v>
      </c>
      <c r="I168" s="260"/>
      <c r="J168" s="261"/>
      <c r="K168" s="261"/>
      <c r="L168" s="261"/>
      <c r="M168" s="261"/>
      <c r="N168" s="261"/>
      <c r="O168" s="26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12"/>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3" t="s">
        <v>2670</v>
      </c>
      <c r="C176" s="263"/>
      <c r="D176" s="263"/>
      <c r="E176" s="263"/>
      <c r="F176" s="263"/>
      <c r="G176" s="263"/>
      <c r="H176" s="20"/>
      <c r="I176" s="267" t="s">
        <v>2674</v>
      </c>
      <c r="J176" s="268"/>
      <c r="K176" s="268"/>
      <c r="L176" s="268"/>
      <c r="M176" s="268"/>
      <c r="O176" s="177" t="str">
        <f>HYPERLINK("#Integrante_6!A1","INICIO")</f>
        <v>INICIO</v>
      </c>
      <c r="Q176" s="19"/>
      <c r="R176" s="19"/>
      <c r="S176" s="19"/>
      <c r="T176" s="19"/>
      <c r="U176" s="19"/>
      <c r="V176" s="19"/>
      <c r="W176" s="19"/>
      <c r="X176" s="19"/>
      <c r="Y176" s="19"/>
      <c r="Z176" s="19"/>
      <c r="AA176" s="19"/>
      <c r="AB176" s="19"/>
    </row>
    <row r="177" spans="1:28" ht="23.25" x14ac:dyDescent="0.25">
      <c r="A177" s="9"/>
      <c r="B177" s="236" t="s">
        <v>17</v>
      </c>
      <c r="C177" s="237"/>
      <c r="D177" s="238"/>
      <c r="E177" s="267" t="s">
        <v>2620</v>
      </c>
      <c r="F177" s="268"/>
      <c r="G177" s="269"/>
      <c r="H177" s="5"/>
      <c r="I177" s="236" t="s">
        <v>17</v>
      </c>
      <c r="J177" s="237"/>
      <c r="K177" s="237"/>
      <c r="L177" s="238"/>
      <c r="M177" s="245" t="s">
        <v>2679</v>
      </c>
      <c r="O177" s="8"/>
      <c r="Q177" s="19"/>
      <c r="R177" s="19"/>
      <c r="S177" s="156"/>
      <c r="T177" s="19"/>
      <c r="U177" s="19"/>
      <c r="V177" s="19"/>
      <c r="W177" s="19"/>
      <c r="X177" s="19"/>
      <c r="Y177" s="19"/>
      <c r="Z177" s="19"/>
      <c r="AA177" s="19"/>
      <c r="AB177" s="19"/>
    </row>
    <row r="178" spans="1:28" ht="23.25" x14ac:dyDescent="0.25">
      <c r="A178" s="9"/>
      <c r="B178" s="264"/>
      <c r="C178" s="265"/>
      <c r="D178" s="266"/>
      <c r="E178" s="156" t="s">
        <v>2621</v>
      </c>
      <c r="F178" s="156" t="s">
        <v>2622</v>
      </c>
      <c r="G178" s="156" t="s">
        <v>2623</v>
      </c>
      <c r="H178" s="5"/>
      <c r="I178" s="264"/>
      <c r="J178" s="265"/>
      <c r="K178" s="265"/>
      <c r="L178" s="266"/>
      <c r="M178" s="246"/>
      <c r="O178" s="8"/>
      <c r="Q178" s="19"/>
      <c r="R178" s="19"/>
      <c r="S178" s="156" t="s">
        <v>2623</v>
      </c>
      <c r="T178" s="19"/>
      <c r="U178" s="19"/>
      <c r="V178" s="19"/>
      <c r="W178" s="19"/>
      <c r="X178" s="19"/>
      <c r="Y178" s="19"/>
      <c r="Z178" s="19"/>
      <c r="AA178" s="19"/>
      <c r="AB178" s="19"/>
    </row>
    <row r="179" spans="1:28" ht="23.25" x14ac:dyDescent="0.25">
      <c r="A179" s="9"/>
      <c r="B179" s="234" t="s">
        <v>2670</v>
      </c>
      <c r="C179" s="234"/>
      <c r="D179" s="234"/>
      <c r="E179" s="24">
        <v>0.02</v>
      </c>
      <c r="F179" s="170"/>
      <c r="G179" s="171" t="str">
        <f>IF(F179&gt;0,SUM(E179+F179),"")</f>
        <v/>
      </c>
      <c r="H179" s="5"/>
      <c r="I179" s="225" t="s">
        <v>2672</v>
      </c>
      <c r="J179" s="226"/>
      <c r="K179" s="226"/>
      <c r="L179" s="22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34" t="s">
        <v>1165</v>
      </c>
      <c r="C180" s="234"/>
      <c r="D180" s="234"/>
      <c r="E180" s="24">
        <v>0.02</v>
      </c>
      <c r="F180" s="69"/>
      <c r="G180" s="155" t="str">
        <f>IF(F180&gt;0,SUM(E180+F180),"")</f>
        <v/>
      </c>
      <c r="H180" s="5"/>
      <c r="I180" s="225" t="s">
        <v>1169</v>
      </c>
      <c r="J180" s="226"/>
      <c r="K180" s="227"/>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34" t="s">
        <v>1166</v>
      </c>
      <c r="C181" s="234"/>
      <c r="D181" s="234"/>
      <c r="E181" s="24">
        <v>0.02</v>
      </c>
      <c r="F181" s="69"/>
      <c r="G181" s="155" t="str">
        <f>IF(F181&gt;0,SUM(E181+F181),"")</f>
        <v/>
      </c>
      <c r="H181" s="5"/>
      <c r="I181" s="225" t="s">
        <v>1170</v>
      </c>
      <c r="J181" s="226"/>
      <c r="K181" s="227"/>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34" t="s">
        <v>1167</v>
      </c>
      <c r="C182" s="234"/>
      <c r="D182" s="234"/>
      <c r="E182" s="24">
        <v>0.03</v>
      </c>
      <c r="F182" s="69"/>
      <c r="G182" s="155" t="str">
        <f>IF(F182&gt;0,SUM(E182+F182),"")</f>
        <v/>
      </c>
      <c r="H182" s="5"/>
      <c r="I182" s="225" t="s">
        <v>1171</v>
      </c>
      <c r="J182" s="226"/>
      <c r="K182" s="227"/>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5" t="s">
        <v>1172</v>
      </c>
      <c r="J183" s="226"/>
      <c r="K183" s="227"/>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35" t="s">
        <v>2633</v>
      </c>
      <c r="L185" s="235"/>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12"/>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50" t="s">
        <v>2641</v>
      </c>
      <c r="C192" s="25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12"/>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24" t="s">
        <v>2663</v>
      </c>
      <c r="C199" s="224"/>
      <c r="D199" s="224"/>
      <c r="E199" s="224"/>
      <c r="F199" s="224"/>
      <c r="G199" s="224"/>
      <c r="H199" s="224"/>
      <c r="I199" s="224"/>
      <c r="J199" s="224"/>
      <c r="K199" s="224"/>
      <c r="L199" s="224"/>
      <c r="M199" s="224"/>
      <c r="N199" s="224"/>
      <c r="O199" s="8"/>
    </row>
    <row r="200" spans="1:18" x14ac:dyDescent="0.25">
      <c r="A200" s="9"/>
      <c r="B200" s="247"/>
      <c r="C200" s="247"/>
      <c r="D200" s="247"/>
      <c r="E200" s="247"/>
      <c r="F200" s="247"/>
      <c r="G200" s="247"/>
      <c r="H200" s="247"/>
      <c r="I200" s="247"/>
      <c r="J200" s="247"/>
      <c r="K200" s="247"/>
      <c r="L200" s="247"/>
      <c r="M200" s="247"/>
      <c r="N200" s="247"/>
      <c r="O200" s="8"/>
    </row>
    <row r="201" spans="1:18" x14ac:dyDescent="0.25">
      <c r="A201" s="9"/>
      <c r="B201" s="248" t="s">
        <v>2653</v>
      </c>
      <c r="C201" s="249"/>
      <c r="D201" s="249"/>
      <c r="E201" s="249"/>
      <c r="F201" s="249"/>
      <c r="G201" s="249"/>
      <c r="H201" s="249"/>
      <c r="I201" s="249"/>
      <c r="J201" s="249"/>
      <c r="K201" s="249"/>
      <c r="L201" s="249"/>
      <c r="M201" s="249"/>
      <c r="N201" s="24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purl.org/dc/dcmitype/"/>
    <ds:schemaRef ds:uri="http://schemas.microsoft.com/office/2006/documentManagement/types"/>
    <ds:schemaRef ds:uri="a65d333d-5b59-4810-bc94-b80d9325abbc"/>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Jorge Mejia</cp:lastModifiedBy>
  <cp:lastPrinted>2020-12-29T01:54:01Z</cp:lastPrinted>
  <dcterms:created xsi:type="dcterms:W3CDTF">2020-10-14T21:57:42Z</dcterms:created>
  <dcterms:modified xsi:type="dcterms:W3CDTF">2020-12-29T10:55:47Z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