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A5E8563B-CBEE-44C4-8331-F2BFCED3C59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<sst xmlns="http://schemas.openxmlformats.org/spreadsheetml/2006/main" count="5312" uniqueCount="2827">
  <si>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</si>
  <si>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</si>
  <si>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</si>
  <si>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</si>
  <si>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</si>
  <si>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</si>
  <si>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</si>
  <si>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</si>
  <si>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</si>
  <si>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</si>
  <si>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</si>
  <si>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</si>
  <si>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</si>
  <si>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</si>
  <si>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</si>
  <si>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</si>
  <si>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</si>
  <si>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</si>
  <si>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</si>
  <si>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</si>
  <si>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</si>
  <si>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</si>
  <si>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</si>
  <si>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</si>
  <si>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</si>
  <si>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</si>
  <si>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</si>
  <si>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</si>
  <si>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</si>
  <si>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</si>
  <si>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</si>
  <si>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</si>
  <si>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</si>
  <si>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</si>
  <si>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</si>
  <si>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</si>
  <si>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</si>
  <si>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</si>
  <si>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</si>
  <si>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</si>
  <si>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</si>
  <si>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</si>
  <si>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</si>
  <si>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</si>
  <si>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</si>
  <si>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</si>
  <si>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</si>
  <si>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</si>
  <si>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</si>
  <si>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</si>
  <si>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</si>
  <si>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</si>
  <si>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</si>
  <si>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</si>
  <si>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</si>
  <si>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</si>
  <si>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</si>
  <si>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</si>
  <si>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</si>
  <si>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</si>
  <si>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</si>
  <si>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</si>
  <si>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</si>
  <si>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</si>
  <si>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</si>
  <si>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</si>
  <si>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</si>
  <si>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</si>
  <si>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</si>
  <si>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</si>
  <si>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</si>
  <si>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</si>
  <si>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</si>
  <si>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</si>
  <si>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</si>
  <si>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</si>
  <si>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</si>
  <si>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</si>
  <si>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</si>
  <si>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</si>
  <si>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</si>
  <si>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</si>
  <si>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</si>
  <si>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</si>
  <si>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</si>
  <si>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</si>
  <si>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</si>
  <si>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</si>
  <si>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</si>
  <si>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</si>
  <si>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</si>
  <si>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</si>
  <si>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</si>
  <si>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</si>
  <si>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</si>
  <si>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</si>
  <si>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</si>
  <si>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</si>
  <si>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</si>
  <si>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</si>
  <si>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</si>
  <si>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</si>
  <si>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</si>
  <si>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</si>
  <si>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</si>
  <si>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</si>
  <si>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</si>
  <si>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</si>
  <si>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</si>
  <si>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</si>
  <si>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</si>
  <si>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</si>
  <si>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</si>
  <si>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</si>
  <si>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</si>
  <si>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</si>
  <si>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</si>
  <si>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</si>
  <si>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</si>
  <si>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</si>
  <si>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</si>
  <si>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</si>
  <si>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</si>
  <si>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</si>
  <si>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</si>
  <si>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</si>
  <si>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</si>
  <si>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</si>
  <si>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</si>
  <si>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</si>
  <si>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</si>
  <si>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</si>
  <si>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</si>
  <si>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</si>
  <si>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</si>
  <si>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</si>
  <si>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</si>
  <si>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</si>
  <si>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</si>
  <si>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</si>
  <si>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</si>
  <si>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</si>
  <si>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</si>
  <si>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</si>
  <si>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</si>
  <si>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</si>
  <si>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</si>
  <si>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</si>
  <si>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</si>
  <si>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</si>
  <si>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</si>
  <si>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</si>
  <si>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</si>
  <si>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</si>
  <si>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</si>
  <si>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</si>
  <si>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</si>
  <si>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</si>
  <si>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</si>
  <si>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</si>
  <si>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</si>
  <si>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</si>
  <si>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</si>
  <si>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</si>
  <si>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</si>
  <si>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</si>
  <si>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</si>
  <si>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</si>
  <si>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</si>
  <si>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</si>
  <si>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</si>
  <si>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</si>
  <si>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</si>
  <si>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</si>
  <si>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</si>
  <si>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</si>
  <si>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</si>
  <si>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</si>
  <si>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</si>
  <si>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</si>
  <si>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</si>
  <si>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</si>
  <si>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</si>
  <si>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</si>
  <si>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</si>
  <si>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</si>
  <si>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</si>
  <si>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</si>
  <si>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</si>
  <si>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</si>
  <si>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</si>
  <si>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</si>
  <si>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</si>
  <si>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</si>
  <si>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</si>
  <si>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</si>
  <si>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</si>
  <si>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</si>
  <si>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</si>
  <si>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</si>
  <si>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</si>
  <si>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</si>
  <si>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</si>
  <si>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</si>
  <si>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</si>
  <si>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</si>
  <si>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</si>
  <si>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</si>
  <si>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</si>
  <si>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</si>
  <si>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</si>
  <si>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</si>
  <si>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</si>
  <si>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</si>
  <si>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</si>
  <si>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</si>
  <si>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</si>
  <si>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</si>
  <si>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</si>
  <si>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</si>
  <si>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</si>
  <si>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</si>
  <si>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</si>
  <si>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</si>
  <si>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</si>
  <si>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</si>
  <si>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</si>
  <si>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</si>
  <si>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</si>
  <si>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</si>
  <si>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</si>
  <si>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</si>
  <si>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</si>
  <si>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</si>
  <si>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</si>
  <si>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</si>
  <si>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</si>
  <si>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</si>
  <si>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</si>
  <si>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</si>
  <si>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</si>
  <si>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</si>
  <si>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</si>
  <si>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</si>
  <si>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</si>
  <si>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</si>
  <si>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</si>
  <si>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</si>
  <si>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</si>
  <si>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</si>
  <si>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</si>
  <si>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</si>
  <si>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</si>
  <si>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</si>
  <si>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</si>
  <si>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</si>
  <si>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</si>
  <si>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</si>
  <si>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</si>
  <si>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</si>
  <si>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</si>
  <si>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</si>
  <si>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</si>
  <si>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</si>
  <si>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</si>
  <si>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</si>
  <si>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</si>
  <si>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</si>
  <si>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</si>
  <si>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</si>
  <si>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</si>
  <si>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</si>
  <si>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</si>
  <si>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</si>
  <si>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</si>
  <si>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</si>
  <si>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</si>
  <si>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</si>
  <si>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</si>
  <si>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</si>
  <si>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</si>
  <si>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</si>
  <si>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</si>
  <si>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</si>
  <si>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</si>
  <si>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</si>
  <si>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</si>
  <si>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</si>
  <si>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</si>
  <si>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</si>
  <si>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</si>
  <si>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</si>
  <si>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</si>
  <si>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</si>
  <si>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</si>
  <si>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</si>
  <si>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</si>
  <si>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</si>
  <si>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</si>
  <si>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</si>
  <si>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</si>
  <si>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</si>
  <si>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</si>
  <si>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</si>
  <si>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</si>
  <si>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</si>
  <si>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</si>
  <si>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</si>
  <si>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</si>
  <si>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</si>
  <si>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</si>
  <si>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</si>
  <si>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</si>
  <si>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</si>
  <si>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</si>
  <si>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</si>
  <si>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</si>
  <si>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</si>
  <si>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</si>
  <si>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</si>
  <si>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</si>
  <si>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</si>
  <si>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</si>
  <si>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</si>
  <si>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</si>
  <si>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</si>
  <si>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</si>
  <si>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</si>
  <si>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</si>
  <si>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</si>
  <si>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</si>
  <si>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</si>
  <si>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</si>
  <si>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</si>
  <si>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</si>
  <si>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</si>
  <si>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</si>
  <si>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</si>
  <si>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</si>
  <si>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</si>
  <si>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</si>
  <si>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</si>
  <si>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</si>
  <si>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</si>
  <si>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</si>
  <si>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</si>
  <si>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</si>
  <si>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</si>
  <si>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</si>
  <si>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</si>
  <si>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</si>
  <si>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</si>
  <si>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</si>
  <si>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</si>
  <si>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</si>
  <si>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</si>
  <si>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</si>
  <si>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</si>
  <si>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</si>
  <si>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</si>
  <si>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</si>
  <si>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</si>
  <si>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</si>
  <si>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</si>
  <si>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</si>
  <si>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</si>
  <si>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</si>
  <si>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</si>
  <si>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</si>
  <si>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</si>
  <si>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</si>
  <si>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</si>
  <si>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</si>
  <si>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</si>
  <si>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</si>
  <si>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</si>
  <si>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</si>
  <si>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</si>
  <si>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</si>
  <si>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</si>
  <si>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</si>
  <si>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</si>
  <si>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</si>
  <si>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</si>
  <si>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</si>
  <si>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</si>
  <si>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</si>
  <si>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</si>
  <si>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</si>
  <si>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</si>
  <si>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</si>
  <si>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</si>
  <si>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</si>
  <si>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</si>
  <si>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</si>
  <si>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</si>
  <si>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</si>
  <si>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</si>
  <si>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</si>
  <si>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</si>
  <si>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</si>
  <si>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</si>
  <si>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</si>
  <si>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</si>
  <si>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</si>
  <si>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</si>
  <si>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</si>
  <si>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</si>
  <si>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</si>
  <si>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</si>
  <si>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</si>
  <si>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</si>
  <si>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</si>
  <si>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</si>
  <si>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</si>
  <si>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</si>
  <si>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</si>
  <si>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</si>
  <si>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</si>
  <si>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</si>
  <si>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</si>
  <si>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</si>
  <si>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</si>
  <si>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</si>
  <si>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</si>
  <si>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</si>
  <si>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</si>
  <si>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</si>
  <si>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</si>
  <si>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</si>
  <si>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</si>
  <si>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</si>
  <si>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</si>
  <si>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</si>
  <si>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</si>
  <si>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</si>
  <si>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</si>
  <si>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</si>
  <si>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</si>
  <si>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</si>
  <si>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</si>
  <si>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</si>
  <si>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</si>
  <si>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</si>
  <si>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</si>
  <si>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</si>
  <si>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</si>
  <si>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</si>
  <si>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</si>
  <si>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</si>
  <si>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</si>
  <si>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</si>
  <si>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</si>
  <si>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</si>
  <si>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</si>
  <si>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</si>
  <si>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</si>
  <si>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</si>
  <si>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</si>
  <si>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</si>
  <si>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</si>
  <si>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</si>
  <si>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</si>
  <si>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</si>
  <si>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</si>
  <si>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</si>
  <si>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</si>
  <si>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</si>
  <si>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</si>
  <si>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</si>
  <si>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</si>
  <si>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</si>
  <si>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</si>
  <si>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</si>
  <si>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</si>
  <si>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</si>
  <si>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</si>
  <si>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</si>
  <si>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</si>
  <si>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</si>
  <si>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</si>
  <si>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</si>
  <si>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</si>
  <si>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</si>
  <si>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</si>
  <si>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</si>
  <si>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</si>
  <si>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</si>
  <si>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</si>
  <si>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</si>
  <si>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</si>
  <si>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</si>
  <si>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</si>
  <si>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</si>
  <si>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</si>
  <si>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</si>
  <si>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</si>
  <si>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</si>
  <si>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</si>
  <si>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</si>
  <si>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</si>
  <si>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</si>
  <si>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</si>
  <si>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</si>
  <si>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</si>
  <si>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</si>
  <si>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</si>
  <si>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</si>
  <si>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</si>
  <si>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</si>
  <si>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</si>
  <si>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</si>
  <si>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</si>
  <si>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</si>
  <si>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</si>
  <si>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</si>
  <si>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</si>
  <si>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</si>
  <si>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</si>
  <si>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</si>
  <si>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</si>
  <si>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</si>
  <si>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</si>
  <si>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</si>
  <si>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</si>
  <si>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</si>
  <si>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</si>
  <si>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</si>
  <si>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</si>
  <si>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</si>
  <si>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</si>
  <si>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</si>
  <si>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</si>
  <si>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</si>
  <si>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</si>
  <si>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</si>
  <si>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</si>
  <si>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</si>
  <si>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</si>
  <si>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</si>
  <si>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</si>
  <si>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</si>
  <si>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</si>
  <si>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</si>
  <si>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</si>
  <si>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</si>
  <si>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</si>
  <si>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</si>
  <si>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</si>
  <si>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</si>
  <si>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</si>
  <si>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</si>
  <si>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</si>
  <si>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</si>
  <si>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</si>
  <si>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</si>
  <si>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</si>
  <si>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</si>
  <si>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</si>
  <si>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</si>
  <si>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</si>
  <si>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</si>
  <si>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</si>
  <si>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</si>
  <si>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</si>
  <si>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</si>
  <si>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</si>
  <si>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</si>
  <si>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</si>
  <si>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</si>
  <si>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</si>
  <si>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</si>
  <si>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</si>
  <si>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</si>
  <si>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</si>
  <si>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</si>
  <si>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</si>
  <si>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</si>
  <si>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</si>
  <si>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</si>
  <si>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</si>
  <si>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</si>
  <si>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</si>
  <si>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</si>
  <si>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</si>
  <si>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</si>
  <si>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</si>
  <si>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</si>
  <si>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</si>
  <si>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</si>
  <si>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</si>
  <si>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</si>
  <si>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</si>
  <si>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</si>
  <si>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</si>
  <si>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</si>
  <si>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</si>
  <si>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</si>
  <si>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</si>
  <si>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</si>
  <si>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</si>
  <si>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</si>
  <si>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</si>
  <si>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</si>
  <si>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</si>
  <si>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</si>
  <si>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</si>
  <si>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</si>
  <si>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</si>
  <si>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</si>
  <si>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</si>
  <si>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</si>
  <si>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</si>
  <si>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</si>
  <si>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</si>
  <si>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</si>
  <si>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</si>
  <si>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</si>
  <si>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</si>
  <si>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</si>
  <si>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</si>
  <si>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</si>
  <si>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</si>
  <si>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</si>
  <si>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</si>
  <si>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</si>
  <si>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</si>
  <si>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</si>
  <si>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</si>
  <si>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</si>
  <si>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</si>
  <si>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</si>
  <si>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</si>
  <si>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</si>
  <si>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</si>
  <si>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</si>
  <si>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</si>
  <si>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</si>
  <si>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</si>
  <si>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</si>
  <si>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</si>
  <si>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</si>
  <si>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</si>
  <si>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</si>
  <si>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</si>
  <si>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</si>
  <si>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</si>
  <si>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</si>
  <si>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</si>
  <si>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</si>
  <si>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</si>
  <si>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</si>
  <si>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</si>
  <si>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</si>
  <si>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</si>
  <si>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</si>
  <si>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</si>
  <si>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</si>
  <si>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</si>
  <si>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</si>
  <si>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</si>
  <si>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</si>
  <si>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</si>
  <si>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</si>
  <si>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</si>
  <si>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</si>
  <si>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</si>
  <si>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</si>
  <si>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</si>
  <si>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</si>
  <si>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</si>
  <si>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</si>
  <si>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</si>
  <si>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</si>
  <si>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</si>
  <si>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</si>
  <si>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</si>
  <si>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</si>
  <si>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</si>
  <si>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</si>
  <si>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</si>
  <si>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</si>
  <si>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</si>
  <si>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</si>
  <si>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</si>
  <si>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</si>
  <si>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</si>
  <si>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</si>
  <si>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</si>
  <si>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</si>
  <si>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</si>
  <si>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</si>
  <si>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</si>
  <si>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</si>
  <si>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</si>
  <si>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</si>
  <si>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</si>
  <si>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</si>
  <si>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</si>
  <si>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</si>
  <si>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</si>
  <si>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</si>
  <si>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</si>
  <si>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</si>
  <si>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</si>
  <si>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</si>
  <si>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</si>
  <si>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</si>
  <si>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</si>
  <si>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</si>
  <si>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</si>
  <si>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</si>
  <si>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</si>
  <si>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</si>
  <si>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</si>
  <si>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</si>
  <si>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</si>
  <si>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</si>
  <si>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</si>
  <si>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</si>
  <si>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</si>
  <si>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</si>
  <si>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</si>
  <si>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</si>
  <si>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</si>
  <si>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</si>
  <si>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</si>
  <si>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</si>
  <si>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</si>
  <si>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</si>
  <si>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</si>
  <si>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</si>
  <si>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</si>
  <si>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</si>
  <si>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</si>
  <si>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</si>
  <si>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</si>
  <si>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</si>
  <si>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</si>
  <si>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</si>
  <si>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</si>
  <si>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</si>
  <si>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</si>
  <si>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</si>
  <si>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</si>
  <si>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</si>
  <si>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</si>
  <si>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</si>
  <si>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</si>
  <si>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</si>
  <si>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</si>
  <si>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</si>
  <si>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</si>
  <si>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</si>
  <si>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</si>
  <si>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</si>
  <si>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</si>
  <si>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</si>
  <si>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</si>
  <si>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</si>
  <si>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</si>
  <si>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</si>
  <si>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</si>
  <si>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</si>
  <si>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</si>
  <si>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</si>
  <si>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</si>
  <si>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</si>
  <si>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</si>
  <si>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</si>
  <si>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</si>
  <si>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</si>
  <si>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</si>
  <si>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</si>
  <si>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</si>
  <si>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</si>
  <si>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</si>
  <si>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</si>
  <si>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</si>
  <si>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</si>
  <si>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</si>
  <si>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</si>
  <si>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</si>
  <si>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</si>
  <si>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</si>
  <si>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</si>
  <si>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</si>
  <si>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</si>
  <si>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</si>
  <si>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</si>
  <si>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</si>
  <si>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</si>
  <si>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</si>
  <si>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</si>
  <si>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</si>
  <si>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</si>
  <si>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</si>
  <si>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</si>
  <si>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</si>
  <si>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</si>
  <si>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</si>
  <si>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</si>
  <si>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</si>
  <si>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</si>
  <si>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</si>
  <si>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</si>
  <si>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</si>
  <si>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</si>
  <si>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</si>
  <si>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</si>
  <si>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</si>
  <si>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</si>
  <si>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</si>
  <si>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</si>
  <si>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</si>
  <si>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</si>
  <si>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</si>
  <si>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</si>
  <si>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</si>
  <si>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</si>
  <si>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</si>
  <si>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</si>
  <si>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</si>
  <si>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</si>
  <si>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</si>
  <si>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</si>
  <si>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</si>
  <si>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</si>
  <si>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</si>
  <si>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</si>
  <si>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</si>
  <si>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</si>
  <si>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</si>
  <si>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</si>
  <si>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</si>
  <si>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</si>
  <si>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</si>
  <si>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</si>
  <si>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</si>
  <si>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</si>
  <si>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</si>
  <si>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</si>
  <si>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</si>
  <si>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</si>
  <si>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</si>
  <si>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</si>
  <si>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</si>
  <si>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</si>
  <si>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</si>
  <si>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</si>
  <si>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</si>
  <si>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</si>
  <si>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</si>
  <si>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</si>
  <si>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</si>
  <si>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</si>
  <si>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</si>
  <si>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</si>
  <si>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</si>
  <si>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</si>
  <si>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</si>
  <si>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</si>
  <si>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</si>
  <si>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</si>
  <si>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</si>
  <si>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</si>
  <si>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</si>
  <si>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</si>
  <si>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</si>
  <si>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</si>
  <si>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</si>
  <si>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</si>
  <si>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</si>
  <si>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</si>
  <si>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</si>
  <si>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</si>
  <si>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</si>
  <si>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</si>
  <si>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</si>
  <si>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</si>
  <si>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</si>
  <si>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</si>
  <si>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</si>
  <si>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</si>
  <si>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</si>
  <si>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</si>
  <si>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</si>
  <si>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</si>
  <si>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</si>
  <si>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</si>
  <si>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</si>
  <si>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</si>
  <si>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</si>
  <si>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</si>
  <si>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</si>
  <si>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</si>
  <si>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</si>
  <si>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</si>
  <si>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</si>
  <si>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</si>
  <si>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</si>
  <si>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</si>
  <si>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</si>
  <si>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</si>
  <si>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</si>
  <si>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</si>
  <si>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</si>
  <si>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</si>
  <si>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</si>
  <si>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</si>
  <si>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</si>
  <si>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</si>
  <si>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</si>
  <si>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</si>
  <si>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</si>
  <si>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</si>
  <si>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</si>
  <si>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</si>
  <si>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</si>
  <si>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</si>
  <si>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</si>
  <si>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</si>
  <si>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</si>
  <si>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</si>
  <si>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</si>
  <si>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</si>
  <si>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</si>
  <si>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</si>
  <si>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</si>
  <si>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</si>
  <si>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</si>
  <si>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</si>
  <si>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</si>
  <si>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</si>
  <si>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</si>
  <si>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</si>
  <si>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</si>
  <si>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</si>
  <si>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</si>
  <si>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</si>
  <si>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</si>
  <si>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</si>
  <si>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</si>
  <si>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</si>
  <si>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</si>
  <si>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</si>
  <si>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</si>
  <si>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</si>
  <si>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</si>
  <si>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</si>
  <si>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</si>
  <si>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</si>
  <si>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</si>
  <si>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</si>
  <si>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</si>
  <si>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</si>
  <si>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</si>
  <si>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</si>
  <si>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</si>
  <si>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</si>
  <si>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</si>
  <si>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</si>
  <si>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</si>
  <si>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</si>
  <si>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</si>
  <si>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</si>
  <si>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</si>
  <si>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</si>
  <si>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</si>
  <si>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</si>
  <si>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</si>
  <si>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</si>
  <si>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</si>
  <si>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</si>
  <si>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</si>
  <si>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</si>
  <si>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</si>
  <si>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</si>
  <si>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</si>
  <si>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</si>
  <si>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</si>
  <si>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</si>
  <si>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</si>
  <si>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</si>
  <si>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</si>
  <si>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</si>
  <si>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</si>
  <si>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</si>
  <si>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</si>
  <si>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</si>
  <si>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</si>
  <si>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</si>
  <si>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</si>
  <si>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</si>
  <si>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</si>
  <si>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</si>
  <si>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</si>
  <si>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</si>
  <si>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</si>
  <si>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</si>
  <si>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</si>
  <si>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</si>
  <si>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</si>
  <si>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</si>
  <si>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</si>
  <si>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</si>
  <si>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</si>
  <si>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</si>
  <si>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</si>
  <si>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</si>
  <si>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</si>
  <si>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</si>
  <si>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</si>
  <si>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</si>
  <si>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</si>
  <si>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</si>
  <si>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</si>
  <si>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</si>
  <si>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</si>
  <si>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</si>
  <si>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</si>
  <si>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</si>
  <si>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</si>
  <si>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</si>
  <si>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</si>
  <si>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</si>
  <si>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</si>
  <si>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</si>
  <si>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</si>
  <si>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</si>
  <si>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</si>
  <si>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</si>
  <si>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</si>
  <si>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</si>
  <si>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</si>
  <si>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</si>
  <si>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</si>
  <si>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</si>
  <si>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</si>
  <si>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</si>
  <si>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</si>
  <si>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</si>
  <si>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</si>
  <si>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</si>
  <si>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</si>
  <si>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</si>
  <si>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</si>
  <si>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</si>
  <si>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</si>
  <si>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</si>
  <si>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</si>
  <si>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</si>
  <si>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</si>
  <si>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</si>
  <si>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</si>
  <si>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</si>
  <si>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</si>
  <si>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</si>
  <si>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</si>
  <si>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</si>
  <si>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</si>
  <si>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</si>
  <si>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</si>
  <si>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</si>
  <si>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</si>
  <si>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</si>
  <si>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</si>
  <si>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</si>
  <si>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</si>
  <si>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</si>
  <si>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</si>
  <si>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</si>
  <si>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</si>
  <si>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</si>
  <si>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</si>
  <si>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</si>
  <si>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</si>
  <si>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</si>
  <si>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</si>
  <si>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</si>
  <si>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</si>
  <si>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</si>
  <si>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</si>
  <si>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</si>
  <si>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</si>
  <si>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</si>
  <si>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</si>
  <si>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</si>
  <si>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</si>
  <si>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</si>
  <si>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</si>
  <si>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</si>
  <si>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</si>
  <si>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</si>
  <si>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</si>
  <si>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</si>
  <si>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</si>
  <si>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</si>
  <si>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</si>
  <si>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</si>
  <si>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</si>
  <si>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</si>
  <si>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</si>
  <si>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</si>
  <si>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</si>
  <si>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</si>
  <si>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</si>
  <si>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</si>
  <si>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</si>
  <si>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</si>
  <si>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</si>
  <si>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</si>
  <si>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</si>
  <si>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</si>
  <si>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</si>
  <si>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</si>
  <si>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</si>
  <si>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</si>
  <si>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</si>
  <si>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</si>
  <si>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</si>
  <si>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</si>
  <si>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</si>
  <si>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</si>
  <si>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</si>
  <si>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</si>
  <si>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</si>
  <si>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</si>
  <si>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</si>
  <si>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</si>
  <si>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</si>
  <si>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</si>
  <si>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</si>
  <si>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</si>
  <si>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</si>
  <si>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</si>
  <si>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</si>
  <si>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</si>
  <si>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</si>
  <si>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</si>
  <si>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</si>
  <si>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</si>
  <si>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</si>
  <si>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</si>
  <si>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</si>
  <si>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</si>
  <si>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</si>
  <si>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</si>
  <si>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</si>
  <si>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</si>
  <si>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</si>
  <si>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</si>
  <si>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</si>
  <si>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</si>
  <si>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</si>
  <si>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</si>
  <si>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</si>
  <si>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</si>
  <si>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</si>
  <si>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</si>
  <si>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</si>
  <si>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</si>
  <si>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</si>
  <si>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</si>
  <si>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</si>
  <si>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</si>
  <si>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</si>
  <si>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</si>
  <si>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</si>
  <si>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</si>
  <si>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</si>
  <si>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</si>
  <si>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</si>
  <si>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</si>
  <si>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</si>
  <si>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</si>
  <si>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</si>
  <si>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</si>
  <si>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</si>
  <si>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</si>
  <si>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</si>
  <si>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</si>
  <si>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</si>
  <si>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</si>
  <si>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</si>
  <si>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</si>
  <si>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</si>
  <si>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</si>
  <si>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</si>
  <si>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</si>
  <si>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</si>
  <si>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</si>
  <si>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</si>
  <si>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</si>
  <si>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</si>
  <si>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</si>
  <si>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</si>
  <si>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</si>
  <si>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</si>
  <si>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</si>
  <si>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</si>
  <si>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</si>
  <si>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</si>
  <si>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</si>
  <si>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</si>
  <si>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</si>
  <si>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</si>
  <si>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</si>
  <si>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</si>
  <si>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</si>
  <si>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</si>
  <si>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</si>
  <si>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</si>
  <si>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</si>
  <si>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</si>
  <si>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</si>
  <si>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</si>
  <si>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</si>
  <si>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</si>
  <si>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</si>
  <si>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</si>
  <si>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</si>
  <si>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</si>
  <si>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</si>
  <si>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</si>
  <si>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</si>
  <si>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</si>
  <si>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</si>
  <si>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</si>
  <si>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</si>
  <si>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</si>
  <si>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</si>
  <si>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</si>
  <si>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</si>
  <si>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</si>
  <si>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</si>
  <si>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</si>
  <si>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</si>
  <si>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</si>
  <si>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</si>
  <si>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</si>
  <si>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</si>
  <si>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</si>
  <si>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</si>
  <si>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</si>
  <si>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</si>
  <si>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</si>
  <si>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</si>
  <si>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</si>
  <si>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</si>
  <si>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</si>
  <si>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</si>
  <si>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</si>
  <si>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</si>
  <si>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</si>
  <si>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</si>
  <si>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</si>
  <si>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</si>
  <si>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</si>
  <si>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</si>
  <si>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</si>
  <si>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</si>
  <si>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</si>
  <si>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</si>
  <si>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</si>
  <si>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</si>
  <si>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</si>
  <si>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</si>
  <si>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</si>
  <si>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</si>
  <si>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</si>
  <si>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</si>
  <si>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</si>
  <si>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</si>
  <si>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</si>
  <si>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</si>
  <si>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</si>
  <si>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</si>
  <si>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</si>
  <si>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</si>
  <si>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</si>
  <si>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</si>
  <si>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</si>
  <si>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</si>
  <si>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</si>
  <si>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</si>
  <si>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</si>
  <si>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</si>
  <si>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</si>
  <si>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</si>
  <si>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</si>
  <si>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</si>
  <si>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</si>
  <si>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</si>
  <si>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</si>
  <si>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</si>
  <si>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</si>
  <si>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</si>
  <si>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</si>
  <si>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</si>
  <si>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</si>
  <si>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</si>
  <si>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</si>
  <si>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</si>
  <si>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</si>
  <si>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</si>
  <si>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</si>
  <si>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</si>
  <si>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</si>
  <si>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</si>
  <si>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</si>
  <si>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</si>
  <si>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</si>
  <si>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</si>
  <si>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</si>
  <si>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</si>
  <si>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</si>
  <si>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</si>
  <si>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</si>
  <si>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</si>
  <si>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</si>
  <si>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</si>
  <si>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</si>
  <si>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</si>
  <si>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</si>
  <si>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</si>
  <si>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</si>
  <si>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</si>
  <si>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</si>
  <si>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</si>
  <si>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</si>
  <si>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</si>
  <si>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</si>
  <si>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</si>
  <si>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</si>
  <si>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</si>
  <si>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</si>
  <si>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</si>
  <si>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</si>
  <si>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</si>
  <si>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</si>
  <si>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</si>
  <si>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</si>
  <si>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</si>
  <si>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</si>
  <si>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</si>
  <si>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</si>
  <si>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</si>
  <si>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</si>
  <si>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</si>
  <si>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</si>
  <si>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</si>
  <si>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</si>
  <si>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</si>
  <si>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</si>
  <si>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</si>
  <si>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</si>
  <si>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</si>
  <si>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</si>
  <si>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</si>
  <si>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</si>
  <si>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</si>
  <si>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</si>
  <si>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</si>
  <si>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</si>
  <si>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</si>
  <si>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</si>
  <si>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</si>
  <si>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</si>
  <si>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</si>
  <si>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</si>
  <si>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</si>
  <si>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</si>
  <si>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</si>
  <si>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</si>
  <si>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</si>
  <si>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</si>
  <si>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</si>
  <si>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</si>
  <si>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</si>
  <si>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</si>
  <si>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</si>
  <si>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</si>
  <si>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</si>
  <si>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</si>
  <si>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</si>
  <si>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</si>
  <si>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</si>
  <si>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</si>
  <si>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</si>
  <si>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</si>
  <si>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</si>
  <si>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</si>
  <si>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</si>
  <si>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</si>
  <si>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</si>
  <si>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</si>
  <si>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</si>
  <si>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</si>
  <si>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</si>
  <si>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</si>
  <si>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</si>
  <si>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</si>
  <si>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</si>
  <si>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</si>
  <si>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</si>
  <si>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</si>
  <si>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</si>
  <si>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</si>
  <si>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</si>
  <si>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</si>
  <si>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</si>
  <si>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</si>
  <si>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</si>
  <si>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</si>
  <si>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</si>
  <si>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</si>
  <si>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</si>
  <si>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</si>
  <si>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</si>
  <si>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</si>
  <si>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</si>
  <si>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</si>
  <si>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</si>
  <si>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</si>
  <si>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</si>
  <si>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</si>
  <si>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</si>
  <si>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</si>
  <si>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</si>
  <si>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</si>
  <si>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</si>
  <si>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</si>
  <si>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</si>
  <si>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</si>
  <si>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</si>
  <si>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</si>
  <si>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</si>
  <si>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</si>
  <si>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</si>
  <si>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</si>
  <si>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</si>
  <si>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</si>
  <si>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</si>
  <si>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</si>
  <si>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</si>
  <si>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</si>
  <si>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</si>
  <si>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</si>
  <si>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</si>
  <si>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</si>
  <si>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</si>
  <si>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</si>
  <si>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</si>
  <si>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</si>
  <si>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</si>
  <si>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</si>
  <si>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</si>
  <si>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</si>
  <si>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</si>
  <si>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</si>
  <si>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</si>
  <si>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</si>
  <si>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</si>
  <si>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</si>
  <si>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</si>
  <si>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</si>
  <si>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</si>
  <si>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</si>
  <si>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</si>
  <si>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</si>
  <si>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</si>
  <si>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</si>
  <si>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</si>
  <si>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</si>
  <si>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</si>
  <si>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</si>
  <si>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</si>
  <si>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</si>
  <si>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</si>
  <si>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</si>
  <si>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</si>
  <si>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</si>
  <si>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</si>
  <si>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</si>
  <si>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</si>
  <si>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</si>
  <si>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</si>
  <si>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</si>
  <si>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</si>
  <si>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</si>
  <si>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</si>
  <si>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</si>
  <si>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</si>
  <si>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</si>
  <si>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</si>
  <si>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</si>
  <si>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</si>
  <si>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</si>
  <si>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</si>
  <si>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</si>
  <si>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</si>
  <si>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</si>
  <si>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</si>
  <si>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</si>
  <si>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</si>
  <si>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</si>
  <si>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</si>
  <si>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</si>
  <si>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</si>
  <si>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</si>
  <si>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</si>
  <si>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</si>
  <si>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</si>
  <si>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</si>
  <si>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</si>
  <si>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</si>
  <si>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</si>
  <si>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</si>
  <si>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</si>
  <si>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</si>
  <si>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</si>
  <si>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</si>
  <si>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</si>
  <si>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</si>
  <si>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</si>
  <si>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</si>
  <si>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</si>
  <si>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</si>
  <si>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</si>
  <si>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</si>
  <si>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</si>
  <si>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</si>
  <si>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</si>
  <si>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</si>
  <si>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</si>
  <si>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</si>
  <si>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</si>
  <si>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</si>
  <si>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</si>
  <si>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</si>
  <si>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</si>
  <si>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</si>
  <si>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</si>
  <si>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</si>
  <si>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</si>
  <si>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</si>
  <si>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</si>
  <si>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</si>
  <si>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</si>
  <si>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</si>
  <si>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</si>
  <si>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</si>
  <si>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</si>
  <si>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</si>
  <si>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</si>
  <si>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</si>
  <si>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</si>
  <si>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</si>
  <si>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</si>
  <si>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</si>
  <si>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</si>
  <si>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</si>
  <si>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</si>
  <si>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</si>
  <si>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</si>
  <si>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</si>
  <si>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</si>
  <si>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</si>
  <si>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</si>
  <si>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</si>
  <si>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</si>
  <si>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</si>
  <si>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</si>
  <si>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</si>
  <si>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</si>
  <si>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</si>
  <si>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</si>
  <si>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</si>
  <si>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</si>
  <si>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</si>
  <si>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</si>
  <si>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</si>
  <si>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</si>
  <si>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</si>
  <si>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</si>
  <si>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</si>
  <si>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</si>
  <si>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</si>
  <si>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</si>
  <si>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</si>
  <si>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</si>
  <si>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</si>
  <si>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</si>
  <si>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</si>
  <si>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</si>
  <si>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</si>
  <si>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</si>
  <si>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</si>
  <si>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</si>
  <si>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</si>
  <si>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</si>
  <si>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</si>
  <si>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</si>
  <si>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</si>
  <si>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</si>
  <si>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</si>
  <si>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</si>
  <si>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</si>
  <si>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</si>
  <si>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</si>
  <si>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</si>
  <si>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</si>
  <si>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</si>
  <si>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</si>
  <si>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</si>
  <si>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</si>
  <si>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</si>
  <si>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</si>
  <si>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</si>
  <si>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</si>
  <si>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</si>
  <si>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</si>
  <si>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</si>
  <si>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</si>
  <si>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</si>
  <si>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</si>
  <si>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</si>
  <si>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</si>
  <si>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</si>
  <si>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</si>
  <si>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</si>
  <si>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</si>
  <si>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</si>
  <si>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</si>
  <si>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</si>
  <si>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</si>
  <si>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</si>
  <si>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</si>
  <si>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</si>
  <si>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</si>
  <si>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</si>
  <si>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</si>
  <si>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</si>
  <si>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</si>
  <si>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</si>
  <si>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</si>
  <si>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</si>
  <si>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</si>
  <si>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</si>
  <si>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</si>
  <si>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</si>
  <si>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</si>
  <si>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</si>
  <si>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</si>
  <si>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</si>
  <si>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</si>
  <si>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</si>
  <si>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</si>
  <si>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</si>
  <si>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</si>
  <si>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</si>
  <si>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</si>
  <si>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</si>
  <si>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</si>
  <si>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</si>
  <si>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</si>
  <si>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</si>
  <si>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</si>
  <si>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</si>
  <si>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</si>
  <si>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</si>
  <si>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</si>
  <si>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</si>
  <si>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</si>
  <si>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</si>
  <si>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</si>
  <si>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</si>
  <si>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</si>
  <si>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</si>
  <si>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</si>
  <si>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</si>
  <si>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</si>
  <si>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</si>
  <si>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</si>
  <si>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</si>
  <si>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</si>
  <si>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</si>
  <si>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</si>
  <si>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</si>
  <si>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</si>
  <si>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</si>
  <si>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</si>
  <si>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</si>
  <si>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</si>
  <si>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</si>
  <si>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</si>
  <si>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</si>
  <si>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</si>
  <si>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</si>
  <si>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</si>
  <si>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</si>
  <si>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</si>
  <si>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</si>
  <si>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</si>
  <si>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</si>
  <si>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</si>
  <si>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</si>
  <si>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</si>
  <si>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</si>
  <si>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</si>
  <si>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</si>
  <si>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</si>
  <si>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</si>
  <si>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</si>
  <si>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</si>
  <si>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</si>
  <si>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</si>
  <si>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</si>
  <si>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</si>
  <si>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</si>
  <si>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</si>
  <si>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</si>
  <si>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</si>
  <si>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</si>
  <si>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</si>
  <si>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</si>
  <si>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</si>
  <si>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</si>
  <si>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</si>
  <si>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</si>
  <si>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</si>
  <si>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</si>
  <si>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</si>
  <si>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</si>
  <si>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</si>
  <si>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</si>
  <si>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</si>
  <si>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</si>
  <si>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</si>
  <si>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</si>
  <si>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</si>
  <si>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</si>
  <si>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</si>
  <si>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</si>
  <si>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</si>
  <si>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</si>
  <si>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</si>
  <si>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</si>
  <si>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</si>
  <si>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</si>
  <si>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</si>
  <si>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</si>
  <si>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</si>
  <si>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</si>
  <si>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</si>
  <si>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</si>
  <si>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</si>
  <si>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</si>
  <si>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</si>
  <si>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</si>
  <si>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</si>
  <si>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</si>
  <si>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</si>
  <si>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</si>
  <si>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</si>
  <si>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</si>
  <si>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</si>
  <si>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</si>
  <si>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</si>
  <si>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</si>
  <si>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</si>
  <si>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</si>
  <si>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</si>
  <si>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</si>
  <si>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</si>
  <si>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</si>
  <si>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</si>
  <si>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</si>
  <si>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</si>
  <si>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</si>
  <si>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</si>
  <si>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</si>
  <si>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</si>
  <si>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</si>
  <si>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</si>
  <si>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</si>
  <si>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</si>
  <si>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</si>
  <si>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</si>
  <si>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</si>
  <si>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</si>
  <si>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</si>
  <si>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</si>
  <si>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</si>
  <si>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</si>
  <si>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</si>
  <si>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</si>
  <si>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</si>
  <si>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</si>
  <si>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</si>
  <si>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</si>
  <si>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</si>
  <si>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</si>
  <si>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</si>
  <si>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</si>
  <si>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</si>
  <si>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</si>
  <si>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</si>
  <si>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</si>
  <si>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</si>
  <si>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</si>
  <si>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</si>
  <si>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</si>
  <si>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</si>
  <si>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</si>
  <si>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</si>
  <si>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</si>
  <si>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</si>
  <si>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</si>
  <si>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</si>
  <si>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</si>
  <si>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</si>
  <si>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</si>
  <si>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</si>
  <si>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</si>
  <si>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</si>
  <si>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</si>
  <si>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</si>
  <si>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</si>
  <si>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</si>
  <si>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</si>
  <si>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</si>
  <si>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</si>
  <si>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</si>
  <si>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</si>
  <si>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</si>
  <si>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</si>
  <si>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</si>
  <si>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</si>
  <si>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</si>
  <si>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</si>
  <si>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</si>
  <si>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</si>
  <si>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</si>
  <si>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</si>
  <si>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</si>
  <si>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</si>
  <si>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</si>
  <si>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</si>
  <si>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</si>
  <si>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</si>
  <si>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</si>
  <si>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</si>
  <si>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</si>
  <si>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</si>
  <si>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</si>
  <si>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</si>
  <si>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</si>
  <si>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</si>
  <si>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</si>
  <si>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</si>
  <si>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</si>
  <si>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</si>
  <si>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</si>
  <si>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</si>
  <si>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</si>
  <si>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</si>
  <si>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</si>
  <si>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</si>
  <si>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</si>
  <si>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</si>
  <si>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</si>
  <si>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</si>
  <si>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</si>
  <si>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</si>
  <si>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</si>
  <si>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</si>
  <si>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</si>
  <si>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</si>
  <si>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</si>
  <si>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</si>
  <si>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</si>
  <si>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</si>
  <si>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</si>
  <si>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</si>
  <si>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</si>
  <si>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</si>
  <si>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</si>
  <si>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</si>
  <si>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</si>
  <si>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</si>
  <si>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</si>
  <si>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</si>
  <si>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</si>
  <si>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</si>
  <si>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</si>
  <si>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</si>
  <si>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</si>
  <si>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</si>
  <si>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</si>
  <si>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</si>
  <si>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</si>
  <si>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</si>
  <si>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</si>
  <si>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</si>
  <si>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</si>
  <si>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</si>
  <si>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</si>
  <si>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</si>
  <si>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</si>
  <si>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</si>
  <si>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</si>
  <si>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</si>
  <si>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</si>
  <si>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</si>
  <si>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</si>
  <si>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</si>
  <si>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</si>
  <si>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</si>
  <si>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</si>
  <si>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</si>
  <si>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</si>
  <si>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</si>
  <si>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</si>
  <si>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</si>
  <si>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</si>
  <si>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</si>
  <si>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</si>
  <si>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</si>
  <si>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</si>
  <si>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</si>
  <si>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</si>
  <si>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</si>
  <si>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</si>
  <si>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</si>
  <si>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</si>
  <si>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</si>
  <si>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</si>
  <si>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</si>
  <si>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</si>
  <si>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</si>
  <si>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</si>
  <si>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</si>
  <si>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</si>
  <si>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</si>
  <si>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</si>
  <si>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</si>
  <si>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</si>
  <si>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</si>
  <si>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</si>
  <si>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</si>
  <si>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</si>
  <si>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</si>
  <si>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</si>
  <si>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</si>
  <si>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</si>
  <si>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</si>
  <si>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</si>
  <si>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</si>
  <si>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</si>
  <si>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</si>
  <si>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</si>
  <si>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</si>
  <si>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</si>
  <si>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</si>
  <si>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</si>
  <si>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</si>
  <si>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</si>
  <si>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</si>
  <si>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</si>
  <si>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</si>
  <si>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</si>
  <si>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</si>
  <si>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</si>
  <si>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</si>
  <si>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</si>
  <si>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</si>
  <si>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</si>
  <si>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</si>
  <si>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</si>
  <si>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</si>
  <si>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</si>
  <si>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</si>
  <si>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</si>
  <si>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</si>
  <si>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</si>
  <si>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</si>
  <si>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</si>
  <si>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</si>
  <si>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</si>
  <si>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</si>
  <si>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</si>
  <si>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</si>
  <si>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</si>
  <si>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</si>
  <si>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</si>
  <si>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</si>
  <si>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</si>
  <si>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</si>
  <si>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</si>
  <si>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</si>
  <si>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</si>
  <si>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</si>
  <si>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</si>
  <si>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</si>
  <si>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</si>
  <si>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</si>
  <si>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</si>
  <si>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</si>
  <si>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</si>
  <si>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</si>
  <si>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</si>
  <si>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</si>
  <si>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</si>
  <si>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</si>
  <si>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</si>
  <si>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</si>
  <si>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</si>
  <si>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</si>
  <si>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</si>
  <si>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</si>
  <si>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</si>
  <si>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</si>
  <si>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</si>
  <si>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</si>
  <si>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</si>
  <si>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</si>
  <si>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</si>
  <si>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</si>
  <si>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</si>
  <si>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</si>
  <si>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</si>
  <si>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</si>
  <si>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</si>
  <si>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</si>
  <si>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</si>
  <si>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</si>
  <si>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</si>
  <si>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</si>
  <si>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</si>
  <si>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</si>
  <si>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</si>
  <si>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</si>
  <si>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</si>
  <si>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</si>
  <si>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</si>
  <si>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</si>
  <si>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</si>
  <si>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</si>
  <si>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</si>
  <si>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</si>
  <si>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</si>
  <si>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</si>
  <si>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</si>
  <si>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</si>
  <si>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</si>
  <si>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</si>
  <si>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</si>
  <si>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</si>
  <si>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</si>
  <si>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</si>
  <si>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</si>
  <si>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</si>
  <si>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</si>
  <si>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</si>
  <si>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</si>
  <si>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</si>
  <si>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</si>
  <si>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</si>
  <si>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</si>
  <si>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</si>
  <si>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</si>
  <si>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</si>
  <si>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</si>
  <si>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</si>
  <si>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</si>
  <si>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</si>
  <si>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</si>
  <si>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</si>
  <si>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</si>
  <si>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</si>
  <si>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</si>
  <si>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</si>
  <si>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</si>
  <si>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</si>
  <si>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</si>
  <si>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</si>
  <si>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</si>
  <si>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</si>
  <si>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</si>
  <si>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</si>
  <si>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</si>
  <si>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</si>
  <si>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</si>
  <si>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</si>
  <si>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</si>
  <si>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</si>
  <si>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</si>
  <si>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</si>
  <si>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</si>
  <si>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</si>
  <si>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</si>
  <si>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</si>
  <si>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</si>
  <si>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</si>
  <si>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</si>
  <si>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</si>
  <si>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</si>
  <si>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</si>
  <si>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</si>
  <si>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</si>
  <si>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</si>
  <si>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</si>
  <si>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</si>
  <si>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</si>
  <si>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</si>
  <si>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</si>
  <si>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</si>
  <si>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</si>
  <si>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</si>
  <si>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</si>
  <si>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</si>
  <si>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</si>
  <si>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</si>
  <si>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</si>
  <si>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</si>
  <si>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</si>
  <si>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</si>
  <si>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</si>
  <si>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</si>
  <si>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</si>
  <si>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</si>
  <si>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</si>
  <si>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</si>
  <si>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</si>
  <si>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</si>
  <si>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</si>
  <si>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</si>
  <si>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</si>
  <si>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</si>
  <si>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</si>
  <si>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</si>
  <si>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</si>
  <si>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</si>
  <si>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</si>
  <si>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</si>
  <si>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</si>
  <si>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</si>
  <si>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</si>
  <si>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</si>
  <si>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</si>
  <si>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</si>
  <si>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</si>
  <si>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</si>
  <si>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</si>
  <si>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</si>
  <si>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</si>
  <si>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</si>
  <si>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</si>
  <si>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</si>
  <si>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</si>
  <si>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</si>
  <si>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</si>
  <si>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</si>
  <si>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</si>
  <si>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</si>
  <si>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</si>
  <si>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</si>
  <si>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</si>
  <si>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</si>
  <si>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</si>
  <si>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</si>
  <si>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</si>
  <si>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</si>
  <si>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</si>
  <si>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</si>
  <si>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</si>
  <si>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</si>
  <si>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</si>
  <si>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</si>
  <si>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</si>
  <si>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</si>
  <si>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</si>
  <si>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</si>
  <si>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</si>
  <si>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</si>
  <si>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</si>
  <si>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</si>
  <si>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</si>
  <si>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</si>
  <si>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</si>
  <si>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</si>
  <si>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</si>
  <si>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</si>
  <si>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</si>
  <si>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</si>
  <si>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</si>
  <si>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</si>
  <si>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</si>
  <si>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</si>
  <si>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</si>
  <si>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</si>
  <si>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</si>
  <si>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</si>
  <si>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</si>
  <si>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</si>
  <si>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</si>
  <si>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</si>
  <si>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</si>
  <si>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</si>
  <si>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</si>
  <si>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</si>
  <si>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</si>
  <si>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</si>
  <si>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</si>
  <si>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</si>
  <si>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</si>
  <si>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</si>
  <si>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</si>
  <si>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</si>
  <si>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</si>
  <si>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</si>
  <si>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</si>
  <si>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</si>
  <si>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</si>
  <si>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</si>
  <si>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</si>
  <si>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</si>
  <si>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</si>
  <si>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</si>
  <si>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</si>
  <si>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</si>
  <si>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</si>
  <si>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</si>
  <si>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</si>
  <si>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</si>
  <si>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</si>
  <si>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</si>
  <si>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</si>
  <si>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</si>
  <si>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</si>
  <si>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</si>
  <si>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</si>
  <si>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</si>
  <si>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</si>
  <si>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</si>
  <si>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</si>
  <si>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</si>
  <si>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</si>
  <si>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</si>
  <si>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</si>
  <si>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</si>
  <si>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</si>
  <si>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</si>
  <si>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</si>
  <si>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</si>
  <si>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</si>
  <si>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</si>
  <si>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</si>
  <si>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</si>
  <si>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</si>
  <si>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</si>
  <si>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</si>
  <si>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</si>
  <si>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</si>
  <si>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</si>
  <si>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</si>
  <si>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</si>
  <si>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</si>
  <si>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</si>
  <si>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</si>
  <si>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</si>
  <si>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</si>
  <si>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</si>
  <si>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</si>
  <si>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</si>
  <si>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</si>
  <si>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</si>
  <si>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</si>
  <si>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</si>
  <si>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</si>
  <si>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</si>
  <si>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</si>
  <si>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</si>
  <si>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</si>
  <si>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</si>
  <si>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</si>
  <si>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</si>
  <si>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</si>
  <si>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</si>
  <si>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</si>
  <si>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</si>
  <si>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</si>
  <si>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</si>
  <si>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</si>
  <si>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</si>
  <si>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</si>
  <si>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</si>
  <si>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</si>
  <si>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</si>
  <si>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</si>
  <si>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</si>
  <si>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</si>
  <si>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</si>
  <si>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</si>
  <si>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</si>
  <si>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</si>
  <si>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</si>
  <si>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</si>
  <si>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</si>
  <si>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</si>
  <si>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</si>
  <si>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</si>
  <si>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</si>
  <si>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</si>
  <si>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</si>
  <si>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</si>
  <si>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</si>
  <si>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</si>
  <si>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</si>
  <si>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</si>
  <si>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</si>
  <si>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</si>
  <si>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</si>
  <si>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</si>
  <si>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</si>
  <si>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</si>
  <si>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</si>
  <si>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</si>
  <si>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</si>
  <si>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</si>
  <si>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</si>
  <si>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</si>
  <si>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</si>
  <si>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</si>
  <si>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</si>
  <si>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</si>
  <si>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</si>
  <si>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</si>
  <si>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</si>
  <si>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</si>
  <si>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</si>
  <si>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</si>
  <si>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</si>
  <si>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</si>
  <si>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</si>
  <si>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</si>
  <si>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</si>
  <si>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</si>
  <si>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</si>
  <si>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</si>
  <si>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</si>
  <si>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</si>
  <si>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</si>
  <si>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</si>
  <si>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</si>
  <si>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</si>
  <si>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</si>
  <si>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</si>
  <si>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</si>
  <si>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</si>
  <si>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</si>
  <si>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</si>
  <si>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</si>
  <si>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</si>
  <si>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</si>
  <si>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</si>
  <si>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</si>
  <si>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</si>
  <si>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</si>
  <si>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</si>
  <si>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</si>
  <si>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</si>
  <si>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</si>
  <si>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</si>
  <si>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</si>
  <si>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</si>
  <si>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</si>
  <si>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</si>
  <si>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</si>
  <si>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</si>
  <si>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</si>
  <si>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</si>
  <si>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</si>
  <si>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</si>
  <si>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</si>
  <si>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</si>
  <si>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</si>
  <si>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</si>
  <si>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</si>
  <si>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</si>
  <si>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</si>
  <si>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</si>
  <si>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</si>
  <si>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</si>
  <si>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</si>
  <si>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</si>
  <si>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</si>
  <si>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</si>
  <si>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</si>
  <si>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</si>
  <si>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</si>
  <si>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</si>
  <si>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</si>
  <si>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</si>
  <si>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</si>
  <si>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</si>
  <si>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</si>
  <si>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</si>
  <si>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</si>
  <si>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</si>
  <si>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</si>
  <si>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</si>
  <si>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</si>
  <si>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</si>
  <si>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</si>
  <si>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</si>
  <si>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</si>
  <si>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</si>
  <si>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</si>
  <si>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</si>
  <si>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</si>
  <si>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</si>
  <si>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</si>
  <si>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</si>
  <si>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</si>
  <si>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</si>
  <si>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</si>
  <si>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</si>
  <si>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</si>
  <si>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</si>
  <si>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</si>
  <si>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</si>
  <si>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</si>
  <si>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</si>
  <si>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</si>
  <si>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</si>
  <si>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</si>
  <si>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</si>
  <si>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</si>
  <si>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</si>
  <si>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</si>
  <si>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</si>
  <si>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</si>
  <si>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</si>
  <si>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</si>
  <si>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</si>
  <si>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</si>
  <si>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</si>
  <si>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</si>
  <si>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</si>
  <si>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</si>
  <si>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</si>
  <si>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</si>
  <si>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</si>
  <si>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</si>
  <si>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</si>
  <si>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</si>
  <si>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</si>
  <si>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</si>
  <si>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</si>
  <si>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</si>
  <si>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</si>
  <si>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</si>
  <si>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</si>
  <si>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</si>
  <si>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</si>
  <si>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</si>
  <si>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</si>
  <si>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</si>
  <si>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</si>
  <si>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</si>
  <si>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</si>
  <si>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</si>
  <si>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</si>
  <si>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</si>
  <si>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</si>
  <si>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</si>
  <si>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</si>
  <si>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</si>
  <si>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</si>
  <si>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</si>
  <si>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</si>
  <si>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</si>
  <si>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</si>
  <si>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</si>
  <si>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</si>
  <si>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</si>
  <si>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</si>
  <si>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</si>
  <si>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</si>
  <si>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</si>
  <si>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</si>
  <si>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</si>
  <si>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</si>
  <si>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</si>
  <si>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</si>
  <si>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</si>
  <si>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</si>
  <si>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</si>
  <si>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</si>
  <si>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</si>
  <si>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</si>
  <si>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</si>
  <si>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</si>
  <si>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</si>
  <si>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</si>
  <si>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</si>
  <si>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</si>
  <si>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</si>
  <si>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</si>
  <si>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</si>
  <si>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</si>
  <si>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</si>
  <si>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</si>
  <si>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</si>
  <si>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</si>
  <si>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</si>
  <si>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</si>
  <si>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</si>
  <si>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</si>
  <si>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</si>
  <si>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</si>
  <si>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</si>
  <si>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</si>
  <si>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</si>
  <si>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</si>
  <si>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</si>
  <si>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</si>
  <si>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</si>
  <si>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</si>
  <si>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</si>
  <si>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</si>
  <si>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</si>
  <si>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</si>
  <si>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</si>
  <si>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</si>
  <si>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</si>
  <si>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</si>
  <si>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</si>
  <si>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</si>
  <si>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</si>
  <si>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</si>
  <si>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</si>
  <si>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</si>
  <si>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</si>
  <si>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</si>
  <si>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</si>
  <si>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</si>
  <si>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</si>
  <si>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</si>
  <si>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</si>
  <si>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</si>
  <si>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</si>
  <si>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</si>
  <si>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</si>
  <si>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</si>
  <si>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</si>
  <si>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</si>
  <si>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</si>
  <si>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</si>
  <si>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</si>
  <si>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</si>
  <si>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</si>
  <si>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</si>
  <si>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</si>
  <si>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</si>
  <si>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</si>
  <si>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</si>
  <si>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</si>
  <si>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</si>
  <si>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</si>
  <si>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</si>
  <si>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</si>
  <si>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</si>
  <si>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</si>
  <si>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</si>
  <si>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</si>
  <si>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</si>
  <si>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</si>
  <si>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</si>
  <si>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</si>
  <si>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</si>
  <si>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</si>
  <si>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</si>
  <si>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</si>
  <si>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</si>
  <si>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</si>
  <si>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</si>
  <si>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</si>
  <si>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</si>
  <si>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</si>
  <si>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</si>
  <si>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</si>
  <si>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</si>
  <si>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</si>
  <si>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</si>
  <si>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</si>
  <si>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</si>
  <si>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</si>
  <si>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</si>
  <si>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</si>
  <si>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</si>
  <si>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</si>
  <si>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</si>
  <si>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</si>
  <si>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</si>
  <si>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</si>
  <si>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</si>
  <si>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</si>
  <si>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</si>
  <si>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</si>
  <si>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</si>
  <si>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</si>
  <si>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</si>
  <si>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</si>
  <si>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</si>
  <si>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</si>
  <si>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</si>
  <si>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</si>
  <si>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</si>
  <si>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</si>
  <si>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</si>
  <si>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</si>
  <si>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</si>
  <si>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</si>
  <si>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</si>
  <si>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</si>
  <si>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</si>
  <si>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</si>
  <si>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</si>
  <si>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</si>
  <si>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</si>
  <si>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</si>
  <si>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</si>
  <si>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</si>
  <si>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</si>
  <si>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</si>
  <si>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</si>
  <si>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</si>
  <si>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</si>
  <si>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</si>
  <si>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</si>
  <si>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</si>
  <si>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</si>
  <si>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</si>
  <si>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</si>
  <si>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</si>
  <si>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</si>
  <si>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</si>
  <si>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</si>
  <si>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</si>
  <si>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</si>
  <si>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</si>
  <si>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</si>
  <si>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</si>
  <si>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</si>
  <si>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</si>
  <si>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</si>
  <si>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</si>
  <si>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</si>
  <si>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</si>
  <si>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</si>
  <si>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</si>
  <si>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</si>
  <si>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</si>
  <si>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</si>
  <si>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</si>
  <si>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</si>
  <si>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</si>
  <si>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</si>
  <si>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</si>
  <si>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</si>
  <si>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</si>
  <si>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</si>
  <si>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</si>
  <si>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</si>
  <si>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</si>
  <si>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</si>
  <si>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</si>
  <si>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</si>
  <si>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</si>
  <si>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</si>
  <si>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</si>
  <si>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</si>
  <si>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</si>
  <si>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</si>
  <si>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</si>
  <si>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</si>
  <si>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</si>
  <si>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</si>
  <si>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</si>
  <si>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</si>
  <si>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</si>
  <si>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</si>
  <si>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</si>
  <si>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</si>
  <si>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</si>
  <si>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</si>
  <si>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</si>
  <si>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</si>
  <si>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</si>
  <si>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</si>
  <si>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</si>
  <si>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</si>
  <si>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</si>
  <si>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</si>
  <si>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</si>
  <si>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</si>
  <si>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</si>
  <si>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</si>
  <si>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</si>
  <si>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</si>
  <si>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</si>
  <si>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</si>
  <si>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</si>
  <si>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</si>
  <si>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</si>
  <si>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</si>
  <si>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</si>
  <si>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</si>
  <si>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</si>
  <si>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</si>
  <si>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</si>
  <si>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</si>
  <si>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</si>
  <si>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</si>
  <si>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</si>
  <si>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</si>
  <si>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</si>
  <si>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</si>
  <si>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</si>
  <si>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</si>
  <si>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</si>
  <si>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</si>
  <si>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</si>
  <si>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</si>
  <si>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</si>
  <si>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</si>
  <si>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</si>
  <si>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</si>
  <si>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</si>
  <si>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</si>
  <si>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</si>
  <si>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</si>
  <si>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</si>
  <si>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</si>
  <si>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</si>
  <si>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</si>
  <si>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</si>
  <si>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</si>
  <si>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</si>
  <si>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</si>
  <si>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</si>
  <si>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</si>
  <si>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</si>
  <si>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</si>
  <si>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</si>
  <si>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UNION TEMPORAL AMIGOS DEL ATLANTICO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</si>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</sst>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34" zoomScale="70" zoomScaleNormal="7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0" t="str">
        <f>HYPERLINK("#Integrante_1!A109","CAPACIDAD RESIDUAL")</f>
        <v>CAPACIDAD RESIDUAL</v>
      </c>
      <c r="F8" s="211"/>
      <c r="G8" s="21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0" t="str">
        <f>HYPERLINK("#Integrante_1!A162","TALENTO HUMANO")</f>
        <v>TALENTO HUMANO</v>
      </c>
      <c r="F9" s="211"/>
      <c r="G9" s="21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0" t="str">
        <f>HYPERLINK("#Integrante_1!F162","INFRAESTRUCTURA")</f>
        <v>INFRAESTRUCTURA</v>
      </c>
      <c r="F10" s="211"/>
      <c r="G10" s="21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6" t="s">
        <v>2757</v>
      </c>
      <c r="D15" s="35"/>
      <c r="E15" s="35"/>
      <c r="F15" s="5"/>
      <c r="G15" s="32" t="s">
        <v>1168</v>
      </c>
      <c r="H15" s="105" t="s">
        <v>163</v>
      </c>
      <c r="I15" s="32" t="s">
        <v>2629</v>
      </c>
      <c r="J15" s="110" t="s">
        <v>2637</v>
      </c>
      <c r="L15" s="203" t="s">
        <v>8</v>
      </c>
      <c r="M15" s="20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2759</v>
      </c>
      <c r="G20" s="5"/>
      <c r="H20" s="213"/>
      <c r="I20" s="192" t="s">
        <v>163</v>
      </c>
      <c r="J20" s="193" t="s">
        <v>180</v>
      </c>
      <c r="K20" s="194">
        <v>818927783</v>
      </c>
      <c r="L20" s="195"/>
      <c r="M20" s="195">
        <v>44561</v>
      </c>
      <c r="N20" s="128">
        <f>+(M20-L20)/30</f>
        <v>1485.3666666666666</v>
      </c>
      <c r="O20" s="131"/>
      <c r="U20" s="127"/>
      <c r="V20" s="107">
        <f ca="1">NOW()</f>
        <v>44194.282235648148</v>
      </c>
      <c r="W20" s="107">
        <f ca="1">NOW()</f>
        <v>44194.282235648148</v>
      </c>
    </row>
    <row r="21" spans="1:23" ht="30" customHeight="1" outlineLevel="1" x14ac:dyDescent="0.25">
      <c r="A21" s="9"/>
      <c r="B21" s="72"/>
      <c r="C21" s="5"/>
      <c r="D21" s="5"/>
      <c r="E21" s="5"/>
      <c r="F21" s="5"/>
      <c r="G21" s="5"/>
      <c r="H21" s="71"/>
      <c r="I21" s="192" t="s">
        <v>163</v>
      </c>
      <c r="J21" s="193" t="s">
        <v>180</v>
      </c>
      <c r="K21" s="194"/>
      <c r="L21" s="195"/>
      <c r="M21" s="195">
        <v>44561</v>
      </c>
      <c r="N21" s="128">
        <f t="shared" ref="N21:N35" si="0">+(M21-L21)/30</f>
        <v>1485.3666666666666</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str">
        <f>VLOOKUP(B20,EAS!A2:B1439,2,0)</f>
        <v>FUNDACION PARA EL DESARROLLO Y LA PROMOCION COMUNITARIA SIGLA FUNDEPRO</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t="s">
        <v>2758</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278">
        <v>40190</v>
      </c>
      <c r="F48" s="278">
        <v>40543</v>
      </c>
      <c r="G48" s="165">
        <f>IF(AND(E48&lt;&gt;"",F48&lt;&gt;""),((F48-E48)/30),"")</f>
        <v>11.766666666666667</v>
      </c>
      <c r="H48" s="116" t="s">
        <v>2803</v>
      </c>
      <c r="I48" s="115" t="s">
        <v>163</v>
      </c>
      <c r="J48" s="115" t="s">
        <v>165</v>
      </c>
      <c r="K48" s="117">
        <v>135998802</v>
      </c>
      <c r="L48" s="118" t="s">
        <v>1148</v>
      </c>
      <c r="M48" s="112">
        <f t="shared" ref="M48:M89" si="2">+IF(L48="No",1,IF(L48="Si","Ingrese %",""))</f>
        <v>1</v>
      </c>
      <c r="N48" s="118" t="s">
        <v>27</v>
      </c>
      <c r="O48" s="118" t="s">
        <v>1148</v>
      </c>
      <c r="P48" s="80"/>
    </row>
    <row r="49" spans="1:16" s="6" customFormat="1" ht="24.75" customHeight="1" x14ac:dyDescent="0.25">
      <c r="A49" s="136">
        <v>2</v>
      </c>
      <c r="B49" s="116" t="s">
        <v>2760</v>
      </c>
      <c r="C49" s="118" t="s">
        <v>31</v>
      </c>
      <c r="D49" s="115" t="s">
        <v>2762</v>
      </c>
      <c r="E49" s="278">
        <v>40563</v>
      </c>
      <c r="F49" s="278">
        <v>40908</v>
      </c>
      <c r="G49" s="165">
        <f t="shared" ref="G49:G107" si="3">IF(AND(E49&lt;&gt;"",F49&lt;&gt;""),((F49-E49)/30),"")</f>
        <v>11.5</v>
      </c>
      <c r="H49" s="116" t="s">
        <v>2805</v>
      </c>
      <c r="I49" s="115" t="s">
        <v>163</v>
      </c>
      <c r="J49" s="115" t="s">
        <v>165</v>
      </c>
      <c r="K49" s="117">
        <v>170619140</v>
      </c>
      <c r="L49" s="118" t="s">
        <v>1148</v>
      </c>
      <c r="M49" s="112">
        <f t="shared" si="2"/>
        <v>1</v>
      </c>
      <c r="N49" s="118" t="s">
        <v>27</v>
      </c>
      <c r="O49" s="118" t="s">
        <v>1148</v>
      </c>
      <c r="P49" s="80"/>
    </row>
    <row r="50" spans="1:16" s="6" customFormat="1" ht="24.75" customHeight="1" x14ac:dyDescent="0.25">
      <c r="A50" s="136">
        <v>3</v>
      </c>
      <c r="B50" s="116" t="s">
        <v>2760</v>
      </c>
      <c r="C50" s="118" t="s">
        <v>31</v>
      </c>
      <c r="D50" s="115" t="s">
        <v>2763</v>
      </c>
      <c r="E50" s="278">
        <v>40932</v>
      </c>
      <c r="F50" s="278">
        <v>41273</v>
      </c>
      <c r="G50" s="165">
        <f t="shared" si="3"/>
        <v>11.366666666666667</v>
      </c>
      <c r="H50" s="116" t="s">
        <v>2806</v>
      </c>
      <c r="I50" s="115" t="s">
        <v>163</v>
      </c>
      <c r="J50" s="115" t="s">
        <v>165</v>
      </c>
      <c r="K50" s="117">
        <v>461190277</v>
      </c>
      <c r="L50" s="118" t="s">
        <v>1148</v>
      </c>
      <c r="M50" s="112">
        <f t="shared" si="2"/>
        <v>1</v>
      </c>
      <c r="N50" s="118" t="s">
        <v>27</v>
      </c>
      <c r="O50" s="118" t="s">
        <v>1148</v>
      </c>
      <c r="P50" s="80"/>
    </row>
    <row r="51" spans="1:16" s="6" customFormat="1" ht="24.75" customHeight="1" outlineLevel="1" x14ac:dyDescent="0.25">
      <c r="A51" s="136">
        <v>4</v>
      </c>
      <c r="B51" s="116" t="s">
        <v>2760</v>
      </c>
      <c r="C51" s="118" t="s">
        <v>31</v>
      </c>
      <c r="D51" s="115" t="s">
        <v>2764</v>
      </c>
      <c r="E51" s="278">
        <v>41145</v>
      </c>
      <c r="F51" s="278">
        <v>41273</v>
      </c>
      <c r="G51" s="165">
        <f t="shared" si="3"/>
        <v>4.2666666666666666</v>
      </c>
      <c r="H51" s="116" t="s">
        <v>2807</v>
      </c>
      <c r="I51" s="115" t="s">
        <v>163</v>
      </c>
      <c r="J51" s="115" t="s">
        <v>165</v>
      </c>
      <c r="K51" s="113">
        <v>30450681</v>
      </c>
      <c r="L51" s="118" t="s">
        <v>1148</v>
      </c>
      <c r="M51" s="112">
        <f t="shared" si="2"/>
        <v>1</v>
      </c>
      <c r="N51" s="118" t="s">
        <v>27</v>
      </c>
      <c r="O51" s="118" t="s">
        <v>1148</v>
      </c>
      <c r="P51" s="80"/>
    </row>
    <row r="52" spans="1:16" s="7" customFormat="1" ht="24.75" customHeight="1" outlineLevel="1" x14ac:dyDescent="0.25">
      <c r="A52" s="137">
        <v>5</v>
      </c>
      <c r="B52" s="116" t="s">
        <v>2760</v>
      </c>
      <c r="C52" s="118" t="s">
        <v>31</v>
      </c>
      <c r="D52" s="115" t="s">
        <v>2765</v>
      </c>
      <c r="E52" s="278">
        <v>41303</v>
      </c>
      <c r="F52" s="278">
        <v>41639</v>
      </c>
      <c r="G52" s="165">
        <f t="shared" si="3"/>
        <v>11.2</v>
      </c>
      <c r="H52" s="116" t="s">
        <v>2808</v>
      </c>
      <c r="I52" s="115" t="s">
        <v>163</v>
      </c>
      <c r="J52" s="115" t="s">
        <v>165</v>
      </c>
      <c r="K52" s="113">
        <v>241453908</v>
      </c>
      <c r="L52" s="118" t="s">
        <v>1148</v>
      </c>
      <c r="M52" s="112">
        <f t="shared" si="2"/>
        <v>1</v>
      </c>
      <c r="N52" s="118" t="s">
        <v>27</v>
      </c>
      <c r="O52" s="118" t="s">
        <v>1148</v>
      </c>
      <c r="P52" s="81"/>
    </row>
    <row r="53" spans="1:16" s="7" customFormat="1" ht="24.75" customHeight="1" outlineLevel="1" x14ac:dyDescent="0.25">
      <c r="A53" s="137">
        <v>6</v>
      </c>
      <c r="B53" s="116" t="s">
        <v>2760</v>
      </c>
      <c r="C53" s="118" t="s">
        <v>31</v>
      </c>
      <c r="D53" s="115" t="s">
        <v>2766</v>
      </c>
      <c r="E53" s="278">
        <v>41304</v>
      </c>
      <c r="F53" s="278">
        <v>41639</v>
      </c>
      <c r="G53" s="165">
        <f t="shared" si="3"/>
        <v>11.166666666666666</v>
      </c>
      <c r="H53" s="116" t="s">
        <v>2809</v>
      </c>
      <c r="I53" s="115" t="s">
        <v>163</v>
      </c>
      <c r="J53" s="115" t="s">
        <v>165</v>
      </c>
      <c r="K53" s="113">
        <v>826520800</v>
      </c>
      <c r="L53" s="118" t="s">
        <v>1148</v>
      </c>
      <c r="M53" s="112">
        <f t="shared" si="2"/>
        <v>1</v>
      </c>
      <c r="N53" s="118" t="s">
        <v>27</v>
      </c>
      <c r="O53" s="118" t="s">
        <v>1148</v>
      </c>
      <c r="P53" s="81"/>
    </row>
    <row r="54" spans="1:16" s="7" customFormat="1" ht="24.75" customHeight="1" outlineLevel="1" x14ac:dyDescent="0.25">
      <c r="A54" s="137">
        <v>7</v>
      </c>
      <c r="B54" s="116" t="s">
        <v>2760</v>
      </c>
      <c r="C54" s="118" t="s">
        <v>31</v>
      </c>
      <c r="D54" s="115" t="s">
        <v>2767</v>
      </c>
      <c r="E54" s="278">
        <v>41663</v>
      </c>
      <c r="F54" s="278">
        <v>42034</v>
      </c>
      <c r="G54" s="165">
        <f t="shared" si="3"/>
        <v>12.366666666666667</v>
      </c>
      <c r="H54" s="116" t="s">
        <v>2810</v>
      </c>
      <c r="I54" s="115" t="s">
        <v>163</v>
      </c>
      <c r="J54" s="115" t="s">
        <v>165</v>
      </c>
      <c r="K54" s="113">
        <v>179972226</v>
      </c>
      <c r="L54" s="118" t="s">
        <v>1148</v>
      </c>
      <c r="M54" s="112">
        <f t="shared" si="2"/>
        <v>1</v>
      </c>
      <c r="N54" s="118" t="s">
        <v>27</v>
      </c>
      <c r="O54" s="118" t="s">
        <v>1148</v>
      </c>
      <c r="P54" s="81"/>
    </row>
    <row r="55" spans="1:16" s="7" customFormat="1" ht="24.75" customHeight="1" outlineLevel="1" x14ac:dyDescent="0.25">
      <c r="A55" s="137">
        <v>8</v>
      </c>
      <c r="B55" s="116" t="s">
        <v>2760</v>
      </c>
      <c r="C55" s="118" t="s">
        <v>31</v>
      </c>
      <c r="D55" s="115" t="s">
        <v>2768</v>
      </c>
      <c r="E55" s="278">
        <v>41663</v>
      </c>
      <c r="F55" s="278">
        <v>42034</v>
      </c>
      <c r="G55" s="165">
        <f t="shared" si="3"/>
        <v>12.366666666666667</v>
      </c>
      <c r="H55" s="116" t="s">
        <v>2811</v>
      </c>
      <c r="I55" s="115" t="s">
        <v>163</v>
      </c>
      <c r="J55" s="115" t="s">
        <v>165</v>
      </c>
      <c r="K55" s="117">
        <v>1175749875</v>
      </c>
      <c r="L55" s="118" t="s">
        <v>1148</v>
      </c>
      <c r="M55" s="112">
        <f t="shared" si="2"/>
        <v>1</v>
      </c>
      <c r="N55" s="118" t="s">
        <v>27</v>
      </c>
      <c r="O55" s="118" t="s">
        <v>1148</v>
      </c>
      <c r="P55" s="81"/>
    </row>
    <row r="56" spans="1:16" s="7" customFormat="1" ht="24.75" customHeight="1" outlineLevel="1" x14ac:dyDescent="0.25">
      <c r="A56" s="137">
        <v>9</v>
      </c>
      <c r="B56" s="116" t="s">
        <v>2760</v>
      </c>
      <c r="C56" s="118" t="s">
        <v>31</v>
      </c>
      <c r="D56" s="115" t="s">
        <v>2769</v>
      </c>
      <c r="E56" s="278">
        <v>42034</v>
      </c>
      <c r="F56" s="278">
        <v>42369</v>
      </c>
      <c r="G56" s="165">
        <f t="shared" si="3"/>
        <v>11.166666666666666</v>
      </c>
      <c r="H56" s="116" t="s">
        <v>2810</v>
      </c>
      <c r="I56" s="115" t="s">
        <v>163</v>
      </c>
      <c r="J56" s="115" t="s">
        <v>165</v>
      </c>
      <c r="K56" s="117">
        <v>246246308</v>
      </c>
      <c r="L56" s="118" t="s">
        <v>1148</v>
      </c>
      <c r="M56" s="112">
        <f t="shared" si="2"/>
        <v>1</v>
      </c>
      <c r="N56" s="118" t="s">
        <v>27</v>
      </c>
      <c r="O56" s="118" t="s">
        <v>1148</v>
      </c>
      <c r="P56" s="81"/>
    </row>
    <row r="57" spans="1:16" s="7" customFormat="1" ht="24.75" customHeight="1" outlineLevel="1" x14ac:dyDescent="0.25">
      <c r="A57" s="137">
        <v>10</v>
      </c>
      <c r="B57" s="116" t="s">
        <v>2760</v>
      </c>
      <c r="C57" s="118" t="s">
        <v>31</v>
      </c>
      <c r="D57" s="115" t="s">
        <v>2770</v>
      </c>
      <c r="E57" s="278">
        <v>42034</v>
      </c>
      <c r="F57" s="278">
        <v>42369</v>
      </c>
      <c r="G57" s="165">
        <f t="shared" si="3"/>
        <v>11.166666666666666</v>
      </c>
      <c r="H57" s="116" t="s">
        <v>2810</v>
      </c>
      <c r="I57" s="115" t="s">
        <v>163</v>
      </c>
      <c r="J57" s="115" t="s">
        <v>165</v>
      </c>
      <c r="K57" s="117">
        <v>1126291900</v>
      </c>
      <c r="L57" s="118" t="s">
        <v>1148</v>
      </c>
      <c r="M57" s="112">
        <f t="shared" si="2"/>
        <v>1</v>
      </c>
      <c r="N57" s="118" t="s">
        <v>27</v>
      </c>
      <c r="O57" s="118" t="s">
        <v>1148</v>
      </c>
      <c r="P57" s="81"/>
    </row>
    <row r="58" spans="1:16" s="7" customFormat="1" ht="24.75" customHeight="1" outlineLevel="1" x14ac:dyDescent="0.25">
      <c r="A58" s="137">
        <v>11</v>
      </c>
      <c r="B58" s="116" t="s">
        <v>2760</v>
      </c>
      <c r="C58" s="118" t="s">
        <v>31</v>
      </c>
      <c r="D58" s="115" t="s">
        <v>2771</v>
      </c>
      <c r="E58" s="278">
        <v>42399</v>
      </c>
      <c r="F58" s="278">
        <v>42674</v>
      </c>
      <c r="G58" s="165">
        <f t="shared" si="3"/>
        <v>9.1666666666666661</v>
      </c>
      <c r="H58" s="116" t="s">
        <v>2811</v>
      </c>
      <c r="I58" s="115" t="s">
        <v>163</v>
      </c>
      <c r="J58" s="115" t="s">
        <v>165</v>
      </c>
      <c r="K58" s="117">
        <v>441064650</v>
      </c>
      <c r="L58" s="118" t="s">
        <v>1148</v>
      </c>
      <c r="M58" s="112">
        <f t="shared" si="2"/>
        <v>1</v>
      </c>
      <c r="N58" s="118" t="s">
        <v>27</v>
      </c>
      <c r="O58" s="118" t="s">
        <v>1148</v>
      </c>
      <c r="P58" s="81"/>
    </row>
    <row r="59" spans="1:16" s="7" customFormat="1" ht="24.75" customHeight="1" outlineLevel="1" x14ac:dyDescent="0.25">
      <c r="A59" s="137">
        <v>12</v>
      </c>
      <c r="B59" s="116" t="s">
        <v>2760</v>
      </c>
      <c r="C59" s="118" t="s">
        <v>31</v>
      </c>
      <c r="D59" s="115" t="s">
        <v>2772</v>
      </c>
      <c r="E59" s="278">
        <v>42399</v>
      </c>
      <c r="F59" s="278">
        <v>42551</v>
      </c>
      <c r="G59" s="165">
        <f t="shared" si="3"/>
        <v>5.0666666666666664</v>
      </c>
      <c r="H59" s="116" t="s">
        <v>2811</v>
      </c>
      <c r="I59" s="115" t="s">
        <v>163</v>
      </c>
      <c r="J59" s="115" t="s">
        <v>165</v>
      </c>
      <c r="K59" s="117">
        <v>99167410</v>
      </c>
      <c r="L59" s="118" t="s">
        <v>1148</v>
      </c>
      <c r="M59" s="112">
        <f t="shared" si="2"/>
        <v>1</v>
      </c>
      <c r="N59" s="118" t="s">
        <v>27</v>
      </c>
      <c r="O59" s="118" t="s">
        <v>1148</v>
      </c>
      <c r="P59" s="81"/>
    </row>
    <row r="60" spans="1:16" s="7" customFormat="1" ht="24.75" customHeight="1" outlineLevel="1" x14ac:dyDescent="0.25">
      <c r="A60" s="137">
        <v>13</v>
      </c>
      <c r="B60" s="116" t="s">
        <v>2760</v>
      </c>
      <c r="C60" s="118" t="s">
        <v>31</v>
      </c>
      <c r="D60" s="115" t="s">
        <v>2773</v>
      </c>
      <c r="E60" s="278">
        <v>42399</v>
      </c>
      <c r="F60" s="278">
        <v>42551</v>
      </c>
      <c r="G60" s="165">
        <f t="shared" si="3"/>
        <v>5.0666666666666664</v>
      </c>
      <c r="H60" s="116" t="s">
        <v>2811</v>
      </c>
      <c r="I60" s="115" t="s">
        <v>163</v>
      </c>
      <c r="J60" s="115" t="s">
        <v>165</v>
      </c>
      <c r="K60" s="117">
        <v>168584597</v>
      </c>
      <c r="L60" s="118" t="s">
        <v>1148</v>
      </c>
      <c r="M60" s="112">
        <f t="shared" si="2"/>
        <v>1</v>
      </c>
      <c r="N60" s="118" t="s">
        <v>27</v>
      </c>
      <c r="O60" s="118" t="s">
        <v>1148</v>
      </c>
      <c r="P60" s="81"/>
    </row>
    <row r="61" spans="1:16" s="7" customFormat="1" ht="24.75" customHeight="1" outlineLevel="1" x14ac:dyDescent="0.25">
      <c r="A61" s="137">
        <v>14</v>
      </c>
      <c r="B61" s="116" t="s">
        <v>2760</v>
      </c>
      <c r="C61" s="118" t="s">
        <v>31</v>
      </c>
      <c r="D61" s="115" t="s">
        <v>2774</v>
      </c>
      <c r="E61" s="278">
        <v>42551</v>
      </c>
      <c r="F61" s="278">
        <v>42674</v>
      </c>
      <c r="G61" s="165">
        <f t="shared" si="3"/>
        <v>4.0999999999999996</v>
      </c>
      <c r="H61" s="116" t="s">
        <v>2811</v>
      </c>
      <c r="I61" s="115" t="s">
        <v>163</v>
      </c>
      <c r="J61" s="115" t="s">
        <v>165</v>
      </c>
      <c r="K61" s="117">
        <v>196486816</v>
      </c>
      <c r="L61" s="118" t="s">
        <v>1148</v>
      </c>
      <c r="M61" s="112">
        <f t="shared" si="2"/>
        <v>1</v>
      </c>
      <c r="N61" s="118" t="s">
        <v>27</v>
      </c>
      <c r="O61" s="118" t="s">
        <v>1148</v>
      </c>
      <c r="P61" s="81"/>
    </row>
    <row r="62" spans="1:16" s="7" customFormat="1" ht="24.75" customHeight="1" outlineLevel="1" x14ac:dyDescent="0.25">
      <c r="A62" s="137">
        <v>15</v>
      </c>
      <c r="B62" s="116" t="s">
        <v>2760</v>
      </c>
      <c r="C62" s="118" t="s">
        <v>31</v>
      </c>
      <c r="D62" s="115" t="s">
        <v>2775</v>
      </c>
      <c r="E62" s="278">
        <v>42551</v>
      </c>
      <c r="F62" s="278">
        <v>42674</v>
      </c>
      <c r="G62" s="165">
        <f t="shared" si="3"/>
        <v>4.0999999999999996</v>
      </c>
      <c r="H62" s="116" t="s">
        <v>2811</v>
      </c>
      <c r="I62" s="115" t="s">
        <v>163</v>
      </c>
      <c r="J62" s="115" t="s">
        <v>165</v>
      </c>
      <c r="K62" s="117">
        <v>196486816</v>
      </c>
      <c r="L62" s="118" t="s">
        <v>1148</v>
      </c>
      <c r="M62" s="112">
        <f t="shared" si="2"/>
        <v>1</v>
      </c>
      <c r="N62" s="118" t="s">
        <v>27</v>
      </c>
      <c r="O62" s="118" t="s">
        <v>1148</v>
      </c>
      <c r="P62" s="81"/>
    </row>
    <row r="63" spans="1:16" s="7" customFormat="1" ht="24.75" customHeight="1" outlineLevel="1" x14ac:dyDescent="0.25">
      <c r="A63" s="137">
        <v>16</v>
      </c>
      <c r="B63" s="116" t="s">
        <v>2760</v>
      </c>
      <c r="C63" s="118" t="s">
        <v>31</v>
      </c>
      <c r="D63" s="115" t="s">
        <v>2776</v>
      </c>
      <c r="E63" s="278">
        <v>42551</v>
      </c>
      <c r="F63" s="278">
        <v>42674</v>
      </c>
      <c r="G63" s="165">
        <f t="shared" si="3"/>
        <v>4.0999999999999996</v>
      </c>
      <c r="H63" s="116" t="s">
        <v>2811</v>
      </c>
      <c r="I63" s="115" t="s">
        <v>163</v>
      </c>
      <c r="J63" s="115" t="s">
        <v>165</v>
      </c>
      <c r="K63" s="117">
        <v>71621920</v>
      </c>
      <c r="L63" s="118" t="s">
        <v>1148</v>
      </c>
      <c r="M63" s="112">
        <f t="shared" si="2"/>
        <v>1</v>
      </c>
      <c r="N63" s="118" t="s">
        <v>27</v>
      </c>
      <c r="O63" s="118" t="s">
        <v>1148</v>
      </c>
      <c r="P63" s="81"/>
    </row>
    <row r="64" spans="1:16" s="7" customFormat="1" ht="24.75" customHeight="1" outlineLevel="1" x14ac:dyDescent="0.25">
      <c r="A64" s="137">
        <v>17</v>
      </c>
      <c r="B64" s="116" t="s">
        <v>2760</v>
      </c>
      <c r="C64" s="118" t="s">
        <v>31</v>
      </c>
      <c r="D64" s="115" t="s">
        <v>2777</v>
      </c>
      <c r="E64" s="278">
        <v>42675</v>
      </c>
      <c r="F64" s="278">
        <v>43312</v>
      </c>
      <c r="G64" s="165">
        <f t="shared" si="3"/>
        <v>21.233333333333334</v>
      </c>
      <c r="H64" s="116" t="s">
        <v>2811</v>
      </c>
      <c r="I64" s="115" t="s">
        <v>163</v>
      </c>
      <c r="J64" s="115" t="s">
        <v>165</v>
      </c>
      <c r="K64" s="117">
        <v>1600262945</v>
      </c>
      <c r="L64" s="118" t="s">
        <v>1148</v>
      </c>
      <c r="M64" s="112">
        <f t="shared" si="2"/>
        <v>1</v>
      </c>
      <c r="N64" s="118" t="s">
        <v>27</v>
      </c>
      <c r="O64" s="118" t="s">
        <v>26</v>
      </c>
      <c r="P64" s="81"/>
    </row>
    <row r="65" spans="1:16" s="7" customFormat="1" ht="24.75" customHeight="1" outlineLevel="1" x14ac:dyDescent="0.25">
      <c r="A65" s="137">
        <v>18</v>
      </c>
      <c r="B65" s="116" t="s">
        <v>2760</v>
      </c>
      <c r="C65" s="118" t="s">
        <v>31</v>
      </c>
      <c r="D65" s="115" t="s">
        <v>2778</v>
      </c>
      <c r="E65" s="278">
        <v>42675</v>
      </c>
      <c r="F65" s="278">
        <v>43312</v>
      </c>
      <c r="G65" s="165">
        <f t="shared" si="3"/>
        <v>21.233333333333334</v>
      </c>
      <c r="H65" s="116" t="s">
        <v>2811</v>
      </c>
      <c r="I65" s="115" t="s">
        <v>163</v>
      </c>
      <c r="J65" s="115" t="s">
        <v>165</v>
      </c>
      <c r="K65" s="117">
        <v>1106330859</v>
      </c>
      <c r="L65" s="118" t="s">
        <v>1148</v>
      </c>
      <c r="M65" s="112">
        <f t="shared" si="2"/>
        <v>1</v>
      </c>
      <c r="N65" s="118" t="s">
        <v>27</v>
      </c>
      <c r="O65" s="118" t="s">
        <v>1148</v>
      </c>
      <c r="P65" s="81"/>
    </row>
    <row r="66" spans="1:16" s="7" customFormat="1" ht="24.75" customHeight="1" outlineLevel="1" x14ac:dyDescent="0.25">
      <c r="A66" s="137">
        <v>19</v>
      </c>
      <c r="B66" s="116" t="s">
        <v>2760</v>
      </c>
      <c r="C66" s="118" t="s">
        <v>31</v>
      </c>
      <c r="D66" s="115" t="s">
        <v>2779</v>
      </c>
      <c r="E66" s="278">
        <v>43313</v>
      </c>
      <c r="F66" s="278">
        <v>43449</v>
      </c>
      <c r="G66" s="165">
        <f t="shared" si="3"/>
        <v>4.5333333333333332</v>
      </c>
      <c r="H66" s="116" t="s">
        <v>2812</v>
      </c>
      <c r="I66" s="115" t="s">
        <v>163</v>
      </c>
      <c r="J66" s="115" t="s">
        <v>165</v>
      </c>
      <c r="K66" s="117">
        <v>332095353</v>
      </c>
      <c r="L66" s="118" t="s">
        <v>1148</v>
      </c>
      <c r="M66" s="112">
        <f t="shared" si="2"/>
        <v>1</v>
      </c>
      <c r="N66" s="118" t="s">
        <v>27</v>
      </c>
      <c r="O66" s="118" t="s">
        <v>2804</v>
      </c>
      <c r="P66" s="81"/>
    </row>
    <row r="67" spans="1:16" s="7" customFormat="1" ht="24.75" customHeight="1" outlineLevel="1" x14ac:dyDescent="0.25">
      <c r="A67" s="137">
        <v>20</v>
      </c>
      <c r="B67" s="116" t="s">
        <v>2760</v>
      </c>
      <c r="C67" s="118" t="s">
        <v>31</v>
      </c>
      <c r="D67" s="115" t="s">
        <v>2780</v>
      </c>
      <c r="E67" s="278">
        <v>43313</v>
      </c>
      <c r="F67" s="278">
        <v>43449</v>
      </c>
      <c r="G67" s="165">
        <f t="shared" si="3"/>
        <v>4.5333333333333332</v>
      </c>
      <c r="H67" s="116" t="s">
        <v>2812</v>
      </c>
      <c r="I67" s="115" t="s">
        <v>163</v>
      </c>
      <c r="J67" s="115" t="s">
        <v>165</v>
      </c>
      <c r="K67" s="117">
        <v>377512797</v>
      </c>
      <c r="L67" s="118" t="s">
        <v>1148</v>
      </c>
      <c r="M67" s="112">
        <f t="shared" si="2"/>
        <v>1</v>
      </c>
      <c r="N67" s="118" t="s">
        <v>27</v>
      </c>
      <c r="O67" s="118" t="s">
        <v>1148</v>
      </c>
      <c r="P67" s="81"/>
    </row>
    <row r="68" spans="1:16" s="7" customFormat="1" ht="24.75" customHeight="1" outlineLevel="1" x14ac:dyDescent="0.25">
      <c r="A68" s="136">
        <v>21</v>
      </c>
      <c r="B68" s="116" t="s">
        <v>2760</v>
      </c>
      <c r="C68" s="118" t="s">
        <v>31</v>
      </c>
      <c r="D68" s="115" t="s">
        <v>2781</v>
      </c>
      <c r="E68" s="278">
        <v>43450</v>
      </c>
      <c r="F68" s="278">
        <v>43921</v>
      </c>
      <c r="G68" s="165">
        <f t="shared" si="3"/>
        <v>15.7</v>
      </c>
      <c r="H68" s="116" t="s">
        <v>2813</v>
      </c>
      <c r="I68" s="115" t="s">
        <v>163</v>
      </c>
      <c r="J68" s="115" t="s">
        <v>165</v>
      </c>
      <c r="K68" s="117">
        <v>1114492831</v>
      </c>
      <c r="L68" s="118" t="s">
        <v>1148</v>
      </c>
      <c r="M68" s="112">
        <f t="shared" si="2"/>
        <v>1</v>
      </c>
      <c r="N68" s="118" t="s">
        <v>2639</v>
      </c>
      <c r="O68" s="118" t="s">
        <v>1148</v>
      </c>
      <c r="P68" s="81"/>
    </row>
    <row r="69" spans="1:16" s="7" customFormat="1" ht="24.75" customHeight="1" outlineLevel="1" x14ac:dyDescent="0.25">
      <c r="A69" s="136">
        <v>22</v>
      </c>
      <c r="B69" s="116" t="s">
        <v>2760</v>
      </c>
      <c r="C69" s="118" t="s">
        <v>31</v>
      </c>
      <c r="D69" s="115" t="s">
        <v>2782</v>
      </c>
      <c r="E69" s="278">
        <v>43450</v>
      </c>
      <c r="F69" s="278">
        <v>43921</v>
      </c>
      <c r="G69" s="165">
        <f t="shared" si="3"/>
        <v>15.7</v>
      </c>
      <c r="H69" s="116" t="s">
        <v>2814</v>
      </c>
      <c r="I69" s="115" t="s">
        <v>163</v>
      </c>
      <c r="J69" s="115" t="s">
        <v>165</v>
      </c>
      <c r="K69" s="117">
        <v>1013490891</v>
      </c>
      <c r="L69" s="118" t="s">
        <v>1148</v>
      </c>
      <c r="M69" s="112">
        <f t="shared" si="2"/>
        <v>1</v>
      </c>
      <c r="N69" s="118" t="s">
        <v>2639</v>
      </c>
      <c r="O69" s="118" t="s">
        <v>1148</v>
      </c>
      <c r="P69" s="81"/>
    </row>
    <row r="70" spans="1:16" s="7" customFormat="1" ht="24.75" customHeight="1" outlineLevel="1" x14ac:dyDescent="0.25">
      <c r="A70" s="136">
        <v>23</v>
      </c>
      <c r="B70" s="116" t="s">
        <v>2760</v>
      </c>
      <c r="C70" s="118" t="s">
        <v>31</v>
      </c>
      <c r="D70" s="115" t="s">
        <v>2783</v>
      </c>
      <c r="E70" s="278">
        <v>43922</v>
      </c>
      <c r="F70" s="278">
        <v>44165</v>
      </c>
      <c r="G70" s="165">
        <f t="shared" si="3"/>
        <v>8.1</v>
      </c>
      <c r="H70" s="116" t="s">
        <v>2815</v>
      </c>
      <c r="I70" s="115" t="s">
        <v>163</v>
      </c>
      <c r="J70" s="115" t="s">
        <v>165</v>
      </c>
      <c r="K70" s="117">
        <v>935857938</v>
      </c>
      <c r="L70" s="118" t="s">
        <v>1148</v>
      </c>
      <c r="M70" s="112">
        <f t="shared" si="2"/>
        <v>1</v>
      </c>
      <c r="N70" s="118" t="s">
        <v>2639</v>
      </c>
      <c r="O70" s="118" t="s">
        <v>1148</v>
      </c>
      <c r="P70" s="81"/>
    </row>
    <row r="71" spans="1:16" s="7" customFormat="1" ht="24.75" customHeight="1" outlineLevel="1" x14ac:dyDescent="0.25">
      <c r="A71" s="136">
        <v>24</v>
      </c>
      <c r="B71" s="116" t="s">
        <v>2760</v>
      </c>
      <c r="C71" s="118" t="s">
        <v>31</v>
      </c>
      <c r="D71" s="115" t="s">
        <v>2784</v>
      </c>
      <c r="E71" s="278">
        <v>43922</v>
      </c>
      <c r="F71" s="278">
        <v>44165</v>
      </c>
      <c r="G71" s="165">
        <f t="shared" si="3"/>
        <v>8.1</v>
      </c>
      <c r="H71" s="116" t="s">
        <v>2815</v>
      </c>
      <c r="I71" s="115" t="s">
        <v>163</v>
      </c>
      <c r="J71" s="115" t="s">
        <v>165</v>
      </c>
      <c r="K71" s="117">
        <v>600435422</v>
      </c>
      <c r="L71" s="118" t="s">
        <v>1148</v>
      </c>
      <c r="M71" s="112">
        <f t="shared" si="2"/>
        <v>1</v>
      </c>
      <c r="N71" s="118" t="s">
        <v>2639</v>
      </c>
      <c r="O71" s="118" t="s">
        <v>1148</v>
      </c>
      <c r="P71" s="81"/>
    </row>
    <row r="72" spans="1:16" s="7" customFormat="1" ht="24.75" customHeight="1" outlineLevel="1" x14ac:dyDescent="0.25">
      <c r="A72" s="137">
        <v>25</v>
      </c>
      <c r="B72" s="116" t="s">
        <v>2760</v>
      </c>
      <c r="C72" s="118" t="s">
        <v>31</v>
      </c>
      <c r="D72" s="115" t="s">
        <v>2785</v>
      </c>
      <c r="E72" s="278">
        <v>42551</v>
      </c>
      <c r="F72" s="278">
        <v>42674</v>
      </c>
      <c r="G72" s="165">
        <f t="shared" si="3"/>
        <v>4.0999999999999996</v>
      </c>
      <c r="H72" s="116" t="s">
        <v>2816</v>
      </c>
      <c r="I72" s="115" t="s">
        <v>163</v>
      </c>
      <c r="J72" s="115" t="s">
        <v>123</v>
      </c>
      <c r="K72" s="117">
        <v>198760448</v>
      </c>
      <c r="L72" s="118" t="s">
        <v>1148</v>
      </c>
      <c r="M72" s="112">
        <f t="shared" si="2"/>
        <v>1</v>
      </c>
      <c r="N72" s="118" t="s">
        <v>27</v>
      </c>
      <c r="O72" s="118" t="s">
        <v>1148</v>
      </c>
      <c r="P72" s="81"/>
    </row>
    <row r="73" spans="1:16" s="7" customFormat="1" ht="24.75" customHeight="1" outlineLevel="1" x14ac:dyDescent="0.25">
      <c r="A73" s="137">
        <v>26</v>
      </c>
      <c r="B73" s="116" t="s">
        <v>2760</v>
      </c>
      <c r="C73" s="118" t="s">
        <v>31</v>
      </c>
      <c r="D73" s="115" t="s">
        <v>2786</v>
      </c>
      <c r="E73" s="278">
        <v>42675</v>
      </c>
      <c r="F73" s="278">
        <v>43312</v>
      </c>
      <c r="G73" s="165">
        <f t="shared" si="3"/>
        <v>21.233333333333334</v>
      </c>
      <c r="H73" s="116" t="s">
        <v>2816</v>
      </c>
      <c r="I73" s="115" t="s">
        <v>163</v>
      </c>
      <c r="J73" s="115" t="s">
        <v>123</v>
      </c>
      <c r="K73" s="117">
        <f>1115926880+90541031+58609980</f>
        <v>1265077891</v>
      </c>
      <c r="L73" s="118" t="s">
        <v>1148</v>
      </c>
      <c r="M73" s="112">
        <f t="shared" si="2"/>
        <v>1</v>
      </c>
      <c r="N73" s="118" t="s">
        <v>27</v>
      </c>
      <c r="O73" s="118" t="s">
        <v>1148</v>
      </c>
      <c r="P73" s="81"/>
    </row>
    <row r="74" spans="1:16" s="7" customFormat="1" ht="24.75" customHeight="1" outlineLevel="1" x14ac:dyDescent="0.25">
      <c r="A74" s="137">
        <v>27</v>
      </c>
      <c r="B74" s="116" t="s">
        <v>2760</v>
      </c>
      <c r="C74" s="118" t="s">
        <v>31</v>
      </c>
      <c r="D74" s="115" t="s">
        <v>2787</v>
      </c>
      <c r="E74" s="278">
        <v>43313</v>
      </c>
      <c r="F74" s="278">
        <v>43449</v>
      </c>
      <c r="G74" s="165">
        <f t="shared" si="3"/>
        <v>4.5333333333333332</v>
      </c>
      <c r="H74" s="116" t="s">
        <v>2817</v>
      </c>
      <c r="I74" s="115" t="s">
        <v>163</v>
      </c>
      <c r="J74" s="115" t="s">
        <v>123</v>
      </c>
      <c r="K74" s="117">
        <v>339401146</v>
      </c>
      <c r="L74" s="118" t="s">
        <v>1148</v>
      </c>
      <c r="M74" s="112">
        <f t="shared" si="2"/>
        <v>1</v>
      </c>
      <c r="N74" s="118" t="s">
        <v>27</v>
      </c>
      <c r="O74" s="118" t="s">
        <v>1148</v>
      </c>
      <c r="P74" s="81"/>
    </row>
    <row r="75" spans="1:16" s="7" customFormat="1" ht="24.75" customHeight="1" outlineLevel="1" x14ac:dyDescent="0.25">
      <c r="A75" s="137">
        <v>28</v>
      </c>
      <c r="B75" s="116" t="s">
        <v>2760</v>
      </c>
      <c r="C75" s="118" t="s">
        <v>31</v>
      </c>
      <c r="D75" s="115" t="s">
        <v>2788</v>
      </c>
      <c r="E75" s="278">
        <v>43450</v>
      </c>
      <c r="F75" s="278">
        <v>43921</v>
      </c>
      <c r="G75" s="165">
        <f t="shared" si="3"/>
        <v>15.7</v>
      </c>
      <c r="H75" s="116" t="s">
        <v>2817</v>
      </c>
      <c r="I75" s="115" t="s">
        <v>163</v>
      </c>
      <c r="J75" s="115" t="s">
        <v>123</v>
      </c>
      <c r="K75" s="113">
        <f>(3604417620+17145558+901204413+357180647)-5707500</f>
        <v>4874240738</v>
      </c>
      <c r="L75" s="118" t="s">
        <v>1148</v>
      </c>
      <c r="M75" s="112">
        <f t="shared" si="2"/>
        <v>1</v>
      </c>
      <c r="N75" s="118" t="s">
        <v>2639</v>
      </c>
      <c r="O75" s="118" t="s">
        <v>1148</v>
      </c>
      <c r="P75" s="81"/>
    </row>
    <row r="76" spans="1:16" s="7" customFormat="1" ht="24.75" customHeight="1" outlineLevel="1" x14ac:dyDescent="0.25">
      <c r="A76" s="137">
        <v>29</v>
      </c>
      <c r="B76" s="116" t="s">
        <v>2760</v>
      </c>
      <c r="C76" s="118" t="s">
        <v>31</v>
      </c>
      <c r="D76" s="115" t="s">
        <v>2789</v>
      </c>
      <c r="E76" s="278">
        <v>41305</v>
      </c>
      <c r="F76" s="278">
        <v>41639</v>
      </c>
      <c r="G76" s="165">
        <f t="shared" si="3"/>
        <v>11.133333333333333</v>
      </c>
      <c r="H76" s="116" t="s">
        <v>2818</v>
      </c>
      <c r="I76" s="115" t="s">
        <v>163</v>
      </c>
      <c r="J76" s="115" t="s">
        <v>166</v>
      </c>
      <c r="K76" s="117">
        <f>1487624256+531139</f>
        <v>1488155395</v>
      </c>
      <c r="L76" s="118" t="s">
        <v>1148</v>
      </c>
      <c r="M76" s="112">
        <f t="shared" si="2"/>
        <v>1</v>
      </c>
      <c r="N76" s="118" t="s">
        <v>27</v>
      </c>
      <c r="O76" s="118" t="s">
        <v>1148</v>
      </c>
      <c r="P76" s="81"/>
    </row>
    <row r="77" spans="1:16" s="7" customFormat="1" ht="24.75" customHeight="1" outlineLevel="1" x14ac:dyDescent="0.25">
      <c r="A77" s="137">
        <v>30</v>
      </c>
      <c r="B77" s="116" t="s">
        <v>2760</v>
      </c>
      <c r="C77" s="118" t="s">
        <v>31</v>
      </c>
      <c r="D77" s="115" t="s">
        <v>2790</v>
      </c>
      <c r="E77" s="278">
        <v>41663</v>
      </c>
      <c r="F77" s="278">
        <v>42034</v>
      </c>
      <c r="G77" s="165">
        <f t="shared" si="3"/>
        <v>12.366666666666667</v>
      </c>
      <c r="H77" s="116" t="s">
        <v>2816</v>
      </c>
      <c r="I77" s="115" t="s">
        <v>163</v>
      </c>
      <c r="J77" s="115" t="s">
        <v>166</v>
      </c>
      <c r="K77" s="117">
        <f>(1435656378+345335082+207731845)-34325584</f>
        <v>1954397721</v>
      </c>
      <c r="L77" s="118" t="s">
        <v>1148</v>
      </c>
      <c r="M77" s="112">
        <f t="shared" si="2"/>
        <v>1</v>
      </c>
      <c r="N77" s="118" t="s">
        <v>27</v>
      </c>
      <c r="O77" s="118" t="s">
        <v>26</v>
      </c>
      <c r="P77" s="81"/>
    </row>
    <row r="78" spans="1:16" s="7" customFormat="1" ht="24.75" customHeight="1" outlineLevel="1" x14ac:dyDescent="0.25">
      <c r="A78" s="137">
        <v>31</v>
      </c>
      <c r="B78" s="116" t="s">
        <v>2760</v>
      </c>
      <c r="C78" s="118" t="s">
        <v>31</v>
      </c>
      <c r="D78" s="115" t="s">
        <v>2791</v>
      </c>
      <c r="E78" s="278">
        <v>42034</v>
      </c>
      <c r="F78" s="278">
        <v>42369</v>
      </c>
      <c r="G78" s="165">
        <f t="shared" si="3"/>
        <v>11.166666666666666</v>
      </c>
      <c r="H78" s="116" t="s">
        <v>2816</v>
      </c>
      <c r="I78" s="115" t="s">
        <v>163</v>
      </c>
      <c r="J78" s="115" t="s">
        <v>166</v>
      </c>
      <c r="K78" s="117">
        <f>1542276788+14670396</f>
        <v>1556947184</v>
      </c>
      <c r="L78" s="118" t="s">
        <v>1148</v>
      </c>
      <c r="M78" s="112">
        <f t="shared" si="2"/>
        <v>1</v>
      </c>
      <c r="N78" s="118" t="s">
        <v>27</v>
      </c>
      <c r="O78" s="118" t="s">
        <v>1148</v>
      </c>
      <c r="P78" s="81"/>
    </row>
    <row r="79" spans="1:16" s="7" customFormat="1" ht="24.75" customHeight="1" outlineLevel="1" x14ac:dyDescent="0.25">
      <c r="A79" s="137">
        <v>32</v>
      </c>
      <c r="B79" s="116" t="s">
        <v>2760</v>
      </c>
      <c r="C79" s="118" t="s">
        <v>31</v>
      </c>
      <c r="D79" s="115" t="s">
        <v>2792</v>
      </c>
      <c r="E79" s="278">
        <v>42399</v>
      </c>
      <c r="F79" s="278">
        <v>42551</v>
      </c>
      <c r="G79" s="165">
        <f t="shared" si="3"/>
        <v>5.0666666666666664</v>
      </c>
      <c r="H79" s="116" t="s">
        <v>2816</v>
      </c>
      <c r="I79" s="115" t="s">
        <v>163</v>
      </c>
      <c r="J79" s="115" t="s">
        <v>166</v>
      </c>
      <c r="K79" s="113">
        <f>871693421+12568070</f>
        <v>884261491</v>
      </c>
      <c r="L79" s="118" t="s">
        <v>1148</v>
      </c>
      <c r="M79" s="112">
        <f t="shared" si="2"/>
        <v>1</v>
      </c>
      <c r="N79" s="118" t="s">
        <v>27</v>
      </c>
      <c r="O79" s="118" t="s">
        <v>1148</v>
      </c>
      <c r="P79" s="81"/>
    </row>
    <row r="80" spans="1:16" s="7" customFormat="1" ht="24.75" customHeight="1" outlineLevel="1" x14ac:dyDescent="0.25">
      <c r="A80" s="137">
        <v>33</v>
      </c>
      <c r="B80" s="116" t="s">
        <v>2760</v>
      </c>
      <c r="C80" s="118" t="s">
        <v>31</v>
      </c>
      <c r="D80" s="115" t="s">
        <v>2793</v>
      </c>
      <c r="E80" s="278">
        <v>42551</v>
      </c>
      <c r="F80" s="278">
        <v>42674</v>
      </c>
      <c r="G80" s="165">
        <f t="shared" si="3"/>
        <v>4.0999999999999996</v>
      </c>
      <c r="H80" s="116" t="s">
        <v>2816</v>
      </c>
      <c r="I80" s="115" t="s">
        <v>163</v>
      </c>
      <c r="J80" s="115" t="s">
        <v>166</v>
      </c>
      <c r="K80" s="113">
        <v>629136080</v>
      </c>
      <c r="L80" s="118" t="s">
        <v>1148</v>
      </c>
      <c r="M80" s="112">
        <f t="shared" si="2"/>
        <v>1</v>
      </c>
      <c r="N80" s="118" t="s">
        <v>27</v>
      </c>
      <c r="O80" s="118" t="s">
        <v>1148</v>
      </c>
      <c r="P80" s="81"/>
    </row>
    <row r="81" spans="1:16" s="7" customFormat="1" ht="24.75" customHeight="1" outlineLevel="1" x14ac:dyDescent="0.25">
      <c r="A81" s="137">
        <v>34</v>
      </c>
      <c r="B81" s="116" t="s">
        <v>2760</v>
      </c>
      <c r="C81" s="118" t="s">
        <v>31</v>
      </c>
      <c r="D81" s="115" t="s">
        <v>2794</v>
      </c>
      <c r="E81" s="278">
        <v>42675</v>
      </c>
      <c r="F81" s="278">
        <v>43312</v>
      </c>
      <c r="G81" s="165">
        <f t="shared" si="3"/>
        <v>21.233333333333334</v>
      </c>
      <c r="H81" s="116" t="s">
        <v>2816</v>
      </c>
      <c r="I81" s="115" t="s">
        <v>163</v>
      </c>
      <c r="J81" s="115" t="s">
        <v>166</v>
      </c>
      <c r="K81" s="113">
        <f>3515780468+136645207+15984540</f>
        <v>3668410215</v>
      </c>
      <c r="L81" s="118" t="s">
        <v>1148</v>
      </c>
      <c r="M81" s="112">
        <f t="shared" si="2"/>
        <v>1</v>
      </c>
      <c r="N81" s="118" t="s">
        <v>27</v>
      </c>
      <c r="O81" s="118" t="s">
        <v>26</v>
      </c>
      <c r="P81" s="81"/>
    </row>
    <row r="82" spans="1:16" s="7" customFormat="1" ht="24.75" customHeight="1" outlineLevel="1" x14ac:dyDescent="0.25">
      <c r="A82" s="137">
        <v>35</v>
      </c>
      <c r="B82" s="116" t="s">
        <v>2760</v>
      </c>
      <c r="C82" s="118" t="s">
        <v>31</v>
      </c>
      <c r="D82" s="115" t="s">
        <v>2795</v>
      </c>
      <c r="E82" s="278">
        <v>43313</v>
      </c>
      <c r="F82" s="278">
        <v>43449</v>
      </c>
      <c r="G82" s="165">
        <f t="shared" si="3"/>
        <v>4.5333333333333332</v>
      </c>
      <c r="H82" s="116" t="s">
        <v>2816</v>
      </c>
      <c r="I82" s="115" t="s">
        <v>163</v>
      </c>
      <c r="J82" s="115" t="s">
        <v>166</v>
      </c>
      <c r="K82" s="113">
        <v>679961092</v>
      </c>
      <c r="L82" s="118" t="s">
        <v>1148</v>
      </c>
      <c r="M82" s="112">
        <f t="shared" si="2"/>
        <v>1</v>
      </c>
      <c r="N82" s="118" t="s">
        <v>27</v>
      </c>
      <c r="O82" s="118" t="s">
        <v>1148</v>
      </c>
      <c r="P82" s="81"/>
    </row>
    <row r="83" spans="1:16" s="7" customFormat="1" ht="24.75" customHeight="1" outlineLevel="1" x14ac:dyDescent="0.25">
      <c r="A83" s="137">
        <v>36</v>
      </c>
      <c r="B83" s="116" t="s">
        <v>2760</v>
      </c>
      <c r="C83" s="118" t="s">
        <v>31</v>
      </c>
      <c r="D83" s="115" t="s">
        <v>2796</v>
      </c>
      <c r="E83" s="278">
        <v>43450</v>
      </c>
      <c r="F83" s="278">
        <v>43921</v>
      </c>
      <c r="G83" s="165">
        <f t="shared" si="3"/>
        <v>15.7</v>
      </c>
      <c r="H83" s="116" t="s">
        <v>2817</v>
      </c>
      <c r="I83" s="115" t="s">
        <v>163</v>
      </c>
      <c r="J83" s="115" t="s">
        <v>166</v>
      </c>
      <c r="K83" s="117">
        <f>(1627219896+3367984+423573230+166920892)-1946412</f>
        <v>2219135590</v>
      </c>
      <c r="L83" s="118" t="s">
        <v>1148</v>
      </c>
      <c r="M83" s="112">
        <f t="shared" si="2"/>
        <v>1</v>
      </c>
      <c r="N83" s="118" t="s">
        <v>2639</v>
      </c>
      <c r="O83" s="118" t="s">
        <v>1148</v>
      </c>
      <c r="P83" s="81"/>
    </row>
    <row r="84" spans="1:16" s="7" customFormat="1" ht="24.75" customHeight="1" outlineLevel="1" x14ac:dyDescent="0.25">
      <c r="A84" s="137">
        <v>37</v>
      </c>
      <c r="B84" s="116" t="s">
        <v>2760</v>
      </c>
      <c r="C84" s="118" t="s">
        <v>31</v>
      </c>
      <c r="D84" s="115" t="s">
        <v>2797</v>
      </c>
      <c r="E84" s="278">
        <v>43922</v>
      </c>
      <c r="F84" s="278">
        <v>44165</v>
      </c>
      <c r="G84" s="165">
        <f t="shared" si="3"/>
        <v>8.1</v>
      </c>
      <c r="H84" s="116" t="s">
        <v>2817</v>
      </c>
      <c r="I84" s="115" t="s">
        <v>163</v>
      </c>
      <c r="J84" s="115" t="s">
        <v>166</v>
      </c>
      <c r="K84" s="117">
        <v>1474864472</v>
      </c>
      <c r="L84" s="118" t="s">
        <v>1148</v>
      </c>
      <c r="M84" s="112">
        <f t="shared" si="2"/>
        <v>1</v>
      </c>
      <c r="N84" s="118" t="s">
        <v>2639</v>
      </c>
      <c r="O84" s="118" t="s">
        <v>1148</v>
      </c>
      <c r="P84" s="81"/>
    </row>
    <row r="85" spans="1:16" s="7" customFormat="1" ht="24.75" customHeight="1" outlineLevel="1" x14ac:dyDescent="0.25">
      <c r="A85" s="137">
        <v>38</v>
      </c>
      <c r="B85" s="116" t="s">
        <v>2760</v>
      </c>
      <c r="C85" s="118" t="s">
        <v>31</v>
      </c>
      <c r="D85" s="115" t="s">
        <v>2798</v>
      </c>
      <c r="E85" s="138">
        <v>43124</v>
      </c>
      <c r="F85" s="138">
        <v>43312</v>
      </c>
      <c r="G85" s="165">
        <f t="shared" si="3"/>
        <v>6.2666666666666666</v>
      </c>
      <c r="H85" s="116" t="s">
        <v>2819</v>
      </c>
      <c r="I85" s="115" t="s">
        <v>163</v>
      </c>
      <c r="J85" s="115" t="s">
        <v>169</v>
      </c>
      <c r="K85" s="117">
        <v>502136514</v>
      </c>
      <c r="L85" s="118" t="s">
        <v>1148</v>
      </c>
      <c r="M85" s="112">
        <f t="shared" si="2"/>
        <v>1</v>
      </c>
      <c r="N85" s="118" t="s">
        <v>27</v>
      </c>
      <c r="O85" s="118" t="s">
        <v>1148</v>
      </c>
      <c r="P85" s="81"/>
    </row>
    <row r="86" spans="1:16" s="7" customFormat="1" ht="24.75" customHeight="1" outlineLevel="1" x14ac:dyDescent="0.25">
      <c r="A86" s="137">
        <v>39</v>
      </c>
      <c r="B86" s="116" t="s">
        <v>2760</v>
      </c>
      <c r="C86" s="118" t="s">
        <v>31</v>
      </c>
      <c r="D86" s="115" t="s">
        <v>2788</v>
      </c>
      <c r="E86" s="278">
        <v>43450</v>
      </c>
      <c r="F86" s="278">
        <v>43921</v>
      </c>
      <c r="G86" s="165">
        <f t="shared" si="3"/>
        <v>15.7</v>
      </c>
      <c r="H86" s="116" t="s">
        <v>2817</v>
      </c>
      <c r="I86" s="115" t="s">
        <v>163</v>
      </c>
      <c r="J86" s="115" t="s">
        <v>123</v>
      </c>
      <c r="K86" s="113">
        <v>4874240738</v>
      </c>
      <c r="L86" s="118" t="s">
        <v>1148</v>
      </c>
      <c r="M86" s="112">
        <f t="shared" si="2"/>
        <v>1</v>
      </c>
      <c r="N86" s="118" t="s">
        <v>2639</v>
      </c>
      <c r="O86" s="118" t="s">
        <v>1148</v>
      </c>
      <c r="P86" s="81"/>
    </row>
    <row r="87" spans="1:16" s="7" customFormat="1" ht="24.75" customHeight="1" outlineLevel="1" x14ac:dyDescent="0.25">
      <c r="A87" s="137">
        <v>40</v>
      </c>
      <c r="B87" s="116" t="s">
        <v>2760</v>
      </c>
      <c r="C87" s="118" t="s">
        <v>31</v>
      </c>
      <c r="D87" s="115" t="s">
        <v>2799</v>
      </c>
      <c r="E87" s="278">
        <v>43922</v>
      </c>
      <c r="F87" s="278">
        <v>44165</v>
      </c>
      <c r="G87" s="165">
        <f t="shared" si="3"/>
        <v>8.1</v>
      </c>
      <c r="H87" s="116" t="s">
        <v>2817</v>
      </c>
      <c r="I87" s="115" t="s">
        <v>163</v>
      </c>
      <c r="J87" s="115" t="s">
        <v>123</v>
      </c>
      <c r="K87" s="113">
        <v>3282231651</v>
      </c>
      <c r="L87" s="118" t="s">
        <v>1148</v>
      </c>
      <c r="M87" s="112">
        <f t="shared" si="2"/>
        <v>1</v>
      </c>
      <c r="N87" s="118" t="s">
        <v>2639</v>
      </c>
      <c r="O87" s="118" t="s">
        <v>1148</v>
      </c>
      <c r="P87" s="81"/>
    </row>
    <row r="88" spans="1:16" s="7" customFormat="1" ht="24.75" customHeight="1" outlineLevel="1" x14ac:dyDescent="0.25">
      <c r="A88" s="136">
        <v>41</v>
      </c>
      <c r="B88" s="116" t="s">
        <v>2760</v>
      </c>
      <c r="C88" s="118" t="s">
        <v>31</v>
      </c>
      <c r="D88" s="115" t="s">
        <v>2783</v>
      </c>
      <c r="E88" s="278">
        <v>43922</v>
      </c>
      <c r="F88" s="278">
        <v>44165</v>
      </c>
      <c r="G88" s="165">
        <f t="shared" si="3"/>
        <v>8.1</v>
      </c>
      <c r="H88" s="116" t="s">
        <v>2817</v>
      </c>
      <c r="I88" s="115" t="s">
        <v>163</v>
      </c>
      <c r="J88" s="115" t="s">
        <v>165</v>
      </c>
      <c r="K88" s="117">
        <v>1040874794</v>
      </c>
      <c r="L88" s="118" t="s">
        <v>1148</v>
      </c>
      <c r="M88" s="112">
        <f t="shared" si="2"/>
        <v>1</v>
      </c>
      <c r="N88" s="118" t="s">
        <v>2639</v>
      </c>
      <c r="O88" s="118" t="s">
        <v>1148</v>
      </c>
      <c r="P88" s="81"/>
    </row>
    <row r="89" spans="1:16" s="7" customFormat="1" ht="24.75" customHeight="1" outlineLevel="1" x14ac:dyDescent="0.25">
      <c r="A89" s="136">
        <v>42</v>
      </c>
      <c r="B89" s="116" t="s">
        <v>2760</v>
      </c>
      <c r="C89" s="118" t="s">
        <v>31</v>
      </c>
      <c r="D89" s="115" t="s">
        <v>2784</v>
      </c>
      <c r="E89" s="278">
        <v>43922</v>
      </c>
      <c r="F89" s="278">
        <v>44165</v>
      </c>
      <c r="G89" s="165">
        <f t="shared" si="3"/>
        <v>8.1</v>
      </c>
      <c r="H89" s="116" t="s">
        <v>2817</v>
      </c>
      <c r="I89" s="115" t="s">
        <v>163</v>
      </c>
      <c r="J89" s="115" t="s">
        <v>165</v>
      </c>
      <c r="K89" s="117">
        <v>653074588</v>
      </c>
      <c r="L89" s="118" t="s">
        <v>1148</v>
      </c>
      <c r="M89" s="112">
        <f t="shared" si="2"/>
        <v>1</v>
      </c>
      <c r="N89" s="118" t="s">
        <v>2639</v>
      </c>
      <c r="O89" s="118" t="s">
        <v>1148</v>
      </c>
      <c r="P89" s="81"/>
    </row>
    <row r="90" spans="1:16" s="7" customFormat="1" ht="24.75" customHeight="1" outlineLevel="1" x14ac:dyDescent="0.25">
      <c r="A90" s="136">
        <v>43</v>
      </c>
      <c r="B90" s="116" t="s">
        <v>2760</v>
      </c>
      <c r="C90" s="118" t="s">
        <v>31</v>
      </c>
      <c r="D90" s="115" t="s">
        <v>2800</v>
      </c>
      <c r="E90" s="138">
        <v>41999</v>
      </c>
      <c r="F90" s="138">
        <v>42369</v>
      </c>
      <c r="G90" s="165">
        <f t="shared" si="3"/>
        <v>12.333333333333334</v>
      </c>
      <c r="H90" s="116" t="s">
        <v>2820</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2760</v>
      </c>
      <c r="C91" s="118" t="s">
        <v>31</v>
      </c>
      <c r="D91" s="115" t="s">
        <v>2801</v>
      </c>
      <c r="E91" s="138">
        <v>41999</v>
      </c>
      <c r="F91" s="138">
        <v>42369</v>
      </c>
      <c r="G91" s="165">
        <f t="shared" si="3"/>
        <v>12.333333333333334</v>
      </c>
      <c r="H91" s="116" t="s">
        <v>2820</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2760</v>
      </c>
      <c r="C92" s="118" t="s">
        <v>31</v>
      </c>
      <c r="D92" s="115" t="s">
        <v>2802</v>
      </c>
      <c r="E92" s="138">
        <v>41999</v>
      </c>
      <c r="F92" s="138">
        <v>42369</v>
      </c>
      <c r="G92" s="165">
        <f t="shared" si="3"/>
        <v>12.333333333333334</v>
      </c>
      <c r="H92" s="116" t="s">
        <v>2820</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2822</v>
      </c>
      <c r="E114" s="138">
        <v>44180</v>
      </c>
      <c r="F114" s="138">
        <v>44773</v>
      </c>
      <c r="G114" s="165">
        <f>IF(AND(E114&lt;&gt;"",F114&lt;&gt;""),((F114-E114)/30),"")</f>
        <v>19.766666666666666</v>
      </c>
      <c r="H114" s="116" t="s">
        <v>2821</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4">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4"/>
        <v/>
      </c>
      <c r="H116" s="116"/>
      <c r="I116" s="115"/>
      <c r="J116" s="115" t="s">
        <v>186</v>
      </c>
      <c r="K116" s="68"/>
      <c r="L116" s="102" t="str">
        <f>+IF(AND(K116&gt;0,O116="Ejecución"),(K116/877802)*Tabla28[[#This Row],[% participación]],IF(AND(K116&gt;0,O116&lt;&gt;"Ejecución"),"-",""))</f>
        <v/>
      </c>
      <c r="M116" s="65"/>
      <c r="N116" s="174" t="str">
        <f t="shared" ref="N116:N160" si="5">+IF(M116="No",1,IF(M116="Si","Ingrese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6">IF(AND(E117&lt;&gt;"",F117&lt;&gt;""),((F117-E117)/30),"")</f>
        <v/>
      </c>
      <c r="H117" s="64"/>
      <c r="I117" s="63"/>
      <c r="J117" s="63"/>
      <c r="K117" s="68"/>
      <c r="L117" s="102" t="str">
        <f>+IF(AND(K117&gt;0,O117="Ejecución"),(K117/877802)*Tabla28[[#This Row],[% participación]],IF(AND(K117&gt;0,O117&lt;&gt;"Ejecución"),"-",""))</f>
        <v/>
      </c>
      <c r="M117" s="65"/>
      <c r="N117" s="174" t="str">
        <f t="shared" si="5"/>
        <v/>
      </c>
      <c r="O117" s="170" t="s">
        <v>1150</v>
      </c>
      <c r="P117" s="80"/>
    </row>
    <row r="118" spans="1:16" s="7" customFormat="1" ht="24.75" customHeight="1" outlineLevel="1" x14ac:dyDescent="0.25">
      <c r="A118" s="137">
        <v>5</v>
      </c>
      <c r="B118" s="168" t="s">
        <v>2671</v>
      </c>
      <c r="C118" s="169" t="s">
        <v>31</v>
      </c>
      <c r="D118" s="63"/>
      <c r="E118" s="138"/>
      <c r="F118" s="138"/>
      <c r="G118" s="165" t="str">
        <f t="shared" si="6"/>
        <v/>
      </c>
      <c r="H118" s="64"/>
      <c r="I118" s="63"/>
      <c r="J118" s="63"/>
      <c r="K118" s="68"/>
      <c r="L118" s="102" t="str">
        <f>+IF(AND(K118&gt;0,O118="Ejecución"),(K118/877802)*Tabla28[[#This Row],[% participación]],IF(AND(K118&gt;0,O118&lt;&gt;"Ejecución"),"-",""))</f>
        <v/>
      </c>
      <c r="M118" s="65"/>
      <c r="N118" s="174" t="str">
        <f t="shared" si="5"/>
        <v/>
      </c>
      <c r="O118" s="170" t="s">
        <v>1150</v>
      </c>
      <c r="P118" s="81"/>
    </row>
    <row r="119" spans="1:16" s="7" customFormat="1" ht="24.75" customHeight="1" outlineLevel="1" x14ac:dyDescent="0.25">
      <c r="A119" s="137">
        <v>6</v>
      </c>
      <c r="B119" s="168" t="s">
        <v>2671</v>
      </c>
      <c r="C119" s="169" t="s">
        <v>31</v>
      </c>
      <c r="D119" s="63"/>
      <c r="E119" s="138"/>
      <c r="F119" s="138"/>
      <c r="G119" s="165" t="str">
        <f t="shared" si="6"/>
        <v/>
      </c>
      <c r="H119" s="64"/>
      <c r="I119" s="63"/>
      <c r="J119" s="63"/>
      <c r="K119" s="68"/>
      <c r="L119" s="102" t="str">
        <f>+IF(AND(K119&gt;0,O119="Ejecución"),(K119/877802)*Tabla28[[#This Row],[% participación]],IF(AND(K119&gt;0,O119&lt;&gt;"Ejecución"),"-",""))</f>
        <v/>
      </c>
      <c r="M119" s="65"/>
      <c r="N119" s="174" t="str">
        <f t="shared" si="5"/>
        <v/>
      </c>
      <c r="O119" s="170" t="s">
        <v>1150</v>
      </c>
      <c r="P119" s="81"/>
    </row>
    <row r="120" spans="1:16" s="7" customFormat="1" ht="24.75" customHeight="1" outlineLevel="1" x14ac:dyDescent="0.25">
      <c r="A120" s="137">
        <v>7</v>
      </c>
      <c r="B120" s="168" t="s">
        <v>2671</v>
      </c>
      <c r="C120" s="169" t="s">
        <v>31</v>
      </c>
      <c r="D120" s="63"/>
      <c r="E120" s="138"/>
      <c r="F120" s="138"/>
      <c r="G120" s="165" t="str">
        <f t="shared" si="6"/>
        <v/>
      </c>
      <c r="H120" s="64"/>
      <c r="I120" s="63"/>
      <c r="J120" s="63"/>
      <c r="K120" s="68"/>
      <c r="L120" s="102" t="str">
        <f>+IF(AND(K120&gt;0,O120="Ejecución"),(K120/877802)*Tabla28[[#This Row],[% participación]],IF(AND(K120&gt;0,O120&lt;&gt;"Ejecución"),"-",""))</f>
        <v/>
      </c>
      <c r="M120" s="65"/>
      <c r="N120" s="174" t="str">
        <f t="shared" si="5"/>
        <v/>
      </c>
      <c r="O120" s="170" t="s">
        <v>1150</v>
      </c>
      <c r="P120" s="81"/>
    </row>
    <row r="121" spans="1:16" s="7" customFormat="1" ht="24.75" customHeight="1" outlineLevel="1" x14ac:dyDescent="0.25">
      <c r="A121" s="137">
        <v>8</v>
      </c>
      <c r="B121" s="168" t="s">
        <v>2671</v>
      </c>
      <c r="C121" s="169" t="s">
        <v>31</v>
      </c>
      <c r="D121" s="63"/>
      <c r="E121" s="138"/>
      <c r="F121" s="138"/>
      <c r="G121" s="165" t="str">
        <f t="shared" si="6"/>
        <v/>
      </c>
      <c r="H121" s="104"/>
      <c r="I121" s="63"/>
      <c r="J121" s="63"/>
      <c r="K121" s="68"/>
      <c r="L121" s="102" t="str">
        <f>+IF(AND(K121&gt;0,O121="Ejecución"),(K121/877802)*Tabla28[[#This Row],[% participación]],IF(AND(K121&gt;0,O121&lt;&gt;"Ejecución"),"-",""))</f>
        <v/>
      </c>
      <c r="M121" s="65"/>
      <c r="N121" s="174" t="str">
        <f t="shared" si="5"/>
        <v/>
      </c>
      <c r="O121" s="170" t="s">
        <v>1150</v>
      </c>
      <c r="P121" s="81"/>
    </row>
    <row r="122" spans="1:16" s="7" customFormat="1" ht="24.75" customHeight="1" outlineLevel="1" x14ac:dyDescent="0.25">
      <c r="A122" s="137">
        <v>9</v>
      </c>
      <c r="B122" s="168" t="s">
        <v>2671</v>
      </c>
      <c r="C122" s="169" t="s">
        <v>31</v>
      </c>
      <c r="D122" s="63"/>
      <c r="E122" s="138"/>
      <c r="F122" s="138"/>
      <c r="G122" s="165" t="str">
        <f t="shared" si="6"/>
        <v/>
      </c>
      <c r="H122" s="64"/>
      <c r="I122" s="63"/>
      <c r="J122" s="63"/>
      <c r="K122" s="68"/>
      <c r="L122" s="102" t="str">
        <f>+IF(AND(K122&gt;0,O122="Ejecución"),(K122/877802)*Tabla28[[#This Row],[% participación]],IF(AND(K122&gt;0,O122&lt;&gt;"Ejecución"),"-",""))</f>
        <v/>
      </c>
      <c r="M122" s="65"/>
      <c r="N122" s="174" t="str">
        <f t="shared" si="5"/>
        <v/>
      </c>
      <c r="O122" s="170" t="s">
        <v>1150</v>
      </c>
      <c r="P122" s="81"/>
    </row>
    <row r="123" spans="1:16" s="7" customFormat="1" ht="24.75" customHeight="1" outlineLevel="1" x14ac:dyDescent="0.25">
      <c r="A123" s="137">
        <v>10</v>
      </c>
      <c r="B123" s="168" t="s">
        <v>2671</v>
      </c>
      <c r="C123" s="169" t="s">
        <v>31</v>
      </c>
      <c r="D123" s="63"/>
      <c r="E123" s="138"/>
      <c r="F123" s="138"/>
      <c r="G123" s="165" t="str">
        <f t="shared" si="6"/>
        <v/>
      </c>
      <c r="H123" s="64"/>
      <c r="I123" s="63"/>
      <c r="J123" s="63"/>
      <c r="K123" s="68"/>
      <c r="L123" s="102" t="str">
        <f>+IF(AND(K123&gt;0,O123="Ejecución"),(K123/877802)*Tabla28[[#This Row],[% participación]],IF(AND(K123&gt;0,O123&lt;&gt;"Ejecución"),"-",""))</f>
        <v/>
      </c>
      <c r="M123" s="65"/>
      <c r="N123" s="174" t="str">
        <f t="shared" si="5"/>
        <v/>
      </c>
      <c r="O123" s="170" t="s">
        <v>1150</v>
      </c>
      <c r="P123" s="81"/>
    </row>
    <row r="124" spans="1:16" s="7" customFormat="1" ht="24.75" customHeight="1" outlineLevel="1" x14ac:dyDescent="0.25">
      <c r="A124" s="137">
        <v>11</v>
      </c>
      <c r="B124" s="168" t="s">
        <v>2671</v>
      </c>
      <c r="C124" s="169" t="s">
        <v>31</v>
      </c>
      <c r="D124" s="63"/>
      <c r="E124" s="138"/>
      <c r="F124" s="138"/>
      <c r="G124" s="165" t="str">
        <f t="shared" si="6"/>
        <v/>
      </c>
      <c r="H124" s="64"/>
      <c r="I124" s="63"/>
      <c r="J124" s="63"/>
      <c r="K124" s="68"/>
      <c r="L124" s="102" t="str">
        <f>+IF(AND(K124&gt;0,O124="Ejecución"),(K124/877802)*Tabla28[[#This Row],[% participación]],IF(AND(K124&gt;0,O124&lt;&gt;"Ejecución"),"-",""))</f>
        <v/>
      </c>
      <c r="M124" s="65"/>
      <c r="N124" s="174" t="str">
        <f t="shared" si="5"/>
        <v/>
      </c>
      <c r="O124" s="170" t="s">
        <v>1150</v>
      </c>
      <c r="P124" s="81"/>
    </row>
    <row r="125" spans="1:16" s="7" customFormat="1" ht="24.75" customHeight="1" outlineLevel="1" x14ac:dyDescent="0.25">
      <c r="A125" s="137">
        <v>12</v>
      </c>
      <c r="B125" s="168" t="s">
        <v>2671</v>
      </c>
      <c r="C125" s="169" t="s">
        <v>31</v>
      </c>
      <c r="D125" s="63"/>
      <c r="E125" s="138"/>
      <c r="F125" s="138"/>
      <c r="G125" s="165" t="str">
        <f t="shared" si="6"/>
        <v/>
      </c>
      <c r="H125" s="64"/>
      <c r="I125" s="63"/>
      <c r="J125" s="63"/>
      <c r="K125" s="68"/>
      <c r="L125" s="102" t="str">
        <f>+IF(AND(K125&gt;0,O125="Ejecución"),(K125/877802)*Tabla28[[#This Row],[% participación]],IF(AND(K125&gt;0,O125&lt;&gt;"Ejecución"),"-",""))</f>
        <v/>
      </c>
      <c r="M125" s="65"/>
      <c r="N125" s="174" t="str">
        <f t="shared" si="5"/>
        <v/>
      </c>
      <c r="O125" s="170" t="s">
        <v>1150</v>
      </c>
      <c r="P125" s="81"/>
    </row>
    <row r="126" spans="1:16" s="7" customFormat="1" ht="24.75" customHeight="1" outlineLevel="1" x14ac:dyDescent="0.25">
      <c r="A126" s="137">
        <v>13</v>
      </c>
      <c r="B126" s="168" t="s">
        <v>2671</v>
      </c>
      <c r="C126" s="169" t="s">
        <v>31</v>
      </c>
      <c r="D126" s="63"/>
      <c r="E126" s="138"/>
      <c r="F126" s="138"/>
      <c r="G126" s="165" t="str">
        <f t="shared" si="6"/>
        <v/>
      </c>
      <c r="H126" s="64"/>
      <c r="I126" s="63"/>
      <c r="J126" s="63"/>
      <c r="K126" s="68"/>
      <c r="L126" s="102" t="str">
        <f>+IF(AND(K126&gt;0,O126="Ejecución"),(K126/877802)*Tabla28[[#This Row],[% participación]],IF(AND(K126&gt;0,O126&lt;&gt;"Ejecución"),"-",""))</f>
        <v/>
      </c>
      <c r="M126" s="65"/>
      <c r="N126" s="174" t="str">
        <f t="shared" si="5"/>
        <v/>
      </c>
      <c r="O126" s="170" t="s">
        <v>1150</v>
      </c>
      <c r="P126" s="81"/>
    </row>
    <row r="127" spans="1:16" s="7" customFormat="1" ht="24.75" customHeight="1" outlineLevel="1" x14ac:dyDescent="0.25">
      <c r="A127" s="137">
        <v>14</v>
      </c>
      <c r="B127" s="168" t="s">
        <v>2671</v>
      </c>
      <c r="C127" s="169" t="s">
        <v>31</v>
      </c>
      <c r="D127" s="63"/>
      <c r="E127" s="138"/>
      <c r="F127" s="138"/>
      <c r="G127" s="165" t="str">
        <f t="shared" si="6"/>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2671</v>
      </c>
      <c r="C128" s="169" t="s">
        <v>31</v>
      </c>
      <c r="D128" s="63"/>
      <c r="E128" s="138"/>
      <c r="F128" s="138"/>
      <c r="G128" s="165" t="str">
        <f t="shared" si="6"/>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2671</v>
      </c>
      <c r="C129" s="169" t="s">
        <v>31</v>
      </c>
      <c r="D129" s="63"/>
      <c r="E129" s="138"/>
      <c r="F129" s="138"/>
      <c r="G129" s="165" t="str">
        <f t="shared" si="6"/>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2671</v>
      </c>
      <c r="C130" s="169" t="s">
        <v>31</v>
      </c>
      <c r="D130" s="63"/>
      <c r="E130" s="138"/>
      <c r="F130" s="138"/>
      <c r="G130" s="165" t="str">
        <f t="shared" si="6"/>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2671</v>
      </c>
      <c r="C131" s="169" t="s">
        <v>31</v>
      </c>
      <c r="D131" s="63"/>
      <c r="E131" s="138"/>
      <c r="F131" s="138"/>
      <c r="G131" s="165" t="str">
        <f t="shared" si="6"/>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2671</v>
      </c>
      <c r="C132" s="169" t="s">
        <v>31</v>
      </c>
      <c r="D132" s="63"/>
      <c r="E132" s="138"/>
      <c r="F132" s="138"/>
      <c r="G132" s="165" t="str">
        <f t="shared" si="6"/>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2671</v>
      </c>
      <c r="C133" s="169" t="s">
        <v>31</v>
      </c>
      <c r="D133" s="63"/>
      <c r="E133" s="138"/>
      <c r="F133" s="138"/>
      <c r="G133" s="165" t="str">
        <f t="shared" si="6"/>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2671</v>
      </c>
      <c r="C134" s="169" t="s">
        <v>31</v>
      </c>
      <c r="D134" s="63"/>
      <c r="E134" s="138"/>
      <c r="F134" s="138"/>
      <c r="G134" s="165" t="str">
        <f t="shared" si="6"/>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2671</v>
      </c>
      <c r="C135" s="169" t="s">
        <v>31</v>
      </c>
      <c r="D135" s="63"/>
      <c r="E135" s="138"/>
      <c r="F135" s="138"/>
      <c r="G135" s="165" t="str">
        <f t="shared" si="6"/>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2671</v>
      </c>
      <c r="C136" s="169" t="s">
        <v>31</v>
      </c>
      <c r="D136" s="63"/>
      <c r="E136" s="138"/>
      <c r="F136" s="138"/>
      <c r="G136" s="165" t="str">
        <f t="shared" si="6"/>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2671</v>
      </c>
      <c r="C137" s="169" t="s">
        <v>31</v>
      </c>
      <c r="D137" s="63"/>
      <c r="E137" s="138"/>
      <c r="F137" s="138"/>
      <c r="G137" s="165" t="str">
        <f t="shared" si="6"/>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2671</v>
      </c>
      <c r="C138" s="169" t="s">
        <v>31</v>
      </c>
      <c r="D138" s="63"/>
      <c r="E138" s="138"/>
      <c r="F138" s="138"/>
      <c r="G138" s="165" t="str">
        <f t="shared" si="6"/>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2671</v>
      </c>
      <c r="C139" s="169" t="s">
        <v>31</v>
      </c>
      <c r="D139" s="63"/>
      <c r="E139" s="138"/>
      <c r="F139" s="138"/>
      <c r="G139" s="165" t="str">
        <f t="shared" si="6"/>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2671</v>
      </c>
      <c r="C140" s="169" t="s">
        <v>31</v>
      </c>
      <c r="D140" s="63"/>
      <c r="E140" s="138"/>
      <c r="F140" s="138"/>
      <c r="G140" s="165" t="str">
        <f t="shared" si="6"/>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2671</v>
      </c>
      <c r="C141" s="169" t="s">
        <v>31</v>
      </c>
      <c r="D141" s="63"/>
      <c r="E141" s="138"/>
      <c r="F141" s="138"/>
      <c r="G141" s="165" t="str">
        <f t="shared" si="6"/>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2671</v>
      </c>
      <c r="C142" s="169" t="s">
        <v>31</v>
      </c>
      <c r="D142" s="63"/>
      <c r="E142" s="138"/>
      <c r="F142" s="138"/>
      <c r="G142" s="165" t="str">
        <f t="shared" si="6"/>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2671</v>
      </c>
      <c r="C143" s="169" t="s">
        <v>31</v>
      </c>
      <c r="D143" s="63"/>
      <c r="E143" s="138"/>
      <c r="F143" s="138"/>
      <c r="G143" s="165" t="str">
        <f t="shared" si="6"/>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2671</v>
      </c>
      <c r="C144" s="169" t="s">
        <v>31</v>
      </c>
      <c r="D144" s="63"/>
      <c r="E144" s="138"/>
      <c r="F144" s="138"/>
      <c r="G144" s="165" t="str">
        <f t="shared" si="6"/>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2671</v>
      </c>
      <c r="C145" s="169" t="s">
        <v>31</v>
      </c>
      <c r="D145" s="63"/>
      <c r="E145" s="138"/>
      <c r="F145" s="138"/>
      <c r="G145" s="165" t="str">
        <f t="shared" si="6"/>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2671</v>
      </c>
      <c r="C146" s="169" t="s">
        <v>31</v>
      </c>
      <c r="D146" s="63"/>
      <c r="E146" s="138"/>
      <c r="F146" s="138"/>
      <c r="G146" s="165" t="str">
        <f t="shared" si="6"/>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2671</v>
      </c>
      <c r="C147" s="169" t="s">
        <v>31</v>
      </c>
      <c r="D147" s="63"/>
      <c r="E147" s="138"/>
      <c r="F147" s="138"/>
      <c r="G147" s="165" t="str">
        <f t="shared" si="6"/>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2671</v>
      </c>
      <c r="C148" s="169" t="s">
        <v>31</v>
      </c>
      <c r="D148" s="63"/>
      <c r="E148" s="138"/>
      <c r="F148" s="138"/>
      <c r="G148" s="165" t="str">
        <f t="shared" si="6"/>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2671</v>
      </c>
      <c r="C149" s="169" t="s">
        <v>31</v>
      </c>
      <c r="D149" s="63"/>
      <c r="E149" s="138"/>
      <c r="F149" s="138"/>
      <c r="G149" s="165" t="str">
        <f t="shared" si="6"/>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2671</v>
      </c>
      <c r="C150" s="169" t="s">
        <v>31</v>
      </c>
      <c r="D150" s="63"/>
      <c r="E150" s="138"/>
      <c r="F150" s="138"/>
      <c r="G150" s="165" t="str">
        <f t="shared" si="6"/>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2671</v>
      </c>
      <c r="C151" s="169" t="s">
        <v>31</v>
      </c>
      <c r="D151" s="63"/>
      <c r="E151" s="138"/>
      <c r="F151" s="138"/>
      <c r="G151" s="165" t="str">
        <f t="shared" si="6"/>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2671</v>
      </c>
      <c r="C152" s="169" t="s">
        <v>31</v>
      </c>
      <c r="D152" s="63"/>
      <c r="E152" s="138"/>
      <c r="F152" s="138"/>
      <c r="G152" s="165" t="str">
        <f t="shared" si="6"/>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2671</v>
      </c>
      <c r="C153" s="169" t="s">
        <v>31</v>
      </c>
      <c r="D153" s="63"/>
      <c r="E153" s="138"/>
      <c r="F153" s="138"/>
      <c r="G153" s="165" t="str">
        <f t="shared" si="6"/>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2671</v>
      </c>
      <c r="C154" s="169" t="s">
        <v>31</v>
      </c>
      <c r="D154" s="63"/>
      <c r="E154" s="138"/>
      <c r="F154" s="138"/>
      <c r="G154" s="165" t="str">
        <f t="shared" si="6"/>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2671</v>
      </c>
      <c r="C155" s="169" t="s">
        <v>31</v>
      </c>
      <c r="D155" s="63"/>
      <c r="E155" s="138"/>
      <c r="F155" s="138"/>
      <c r="G155" s="165" t="str">
        <f t="shared" si="6"/>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2671</v>
      </c>
      <c r="C156" s="169" t="s">
        <v>31</v>
      </c>
      <c r="D156" s="63"/>
      <c r="E156" s="138"/>
      <c r="F156" s="138"/>
      <c r="G156" s="165" t="str">
        <f t="shared" si="6"/>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2671</v>
      </c>
      <c r="C157" s="169" t="s">
        <v>31</v>
      </c>
      <c r="D157" s="63"/>
      <c r="E157" s="138"/>
      <c r="F157" s="138"/>
      <c r="G157" s="165" t="str">
        <f t="shared" si="6"/>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2671</v>
      </c>
      <c r="C158" s="169" t="s">
        <v>31</v>
      </c>
      <c r="D158" s="63"/>
      <c r="E158" s="138"/>
      <c r="F158" s="138"/>
      <c r="G158" s="165" t="str">
        <f t="shared" si="6"/>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2671</v>
      </c>
      <c r="C159" s="169" t="s">
        <v>31</v>
      </c>
      <c r="D159" s="63"/>
      <c r="E159" s="138"/>
      <c r="F159" s="138"/>
      <c r="G159" s="165" t="str">
        <f t="shared" si="6"/>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7">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39" t="s">
        <v>2674</v>
      </c>
      <c r="J179" s="240"/>
      <c r="K179" s="240"/>
      <c r="L179" s="241"/>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2" t="s">
        <v>2633</v>
      </c>
      <c r="L185" s="232"/>
      <c r="M185" s="96">
        <f>+J185*K20</f>
        <v>16378555.66</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2823</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79" t="s">
        <v>2824</v>
      </c>
      <c r="J211" s="27" t="s">
        <v>2627</v>
      </c>
      <c r="K211" s="279" t="s">
        <v>2824</v>
      </c>
      <c r="L211" s="21"/>
      <c r="M211" s="21"/>
      <c r="N211" s="21"/>
      <c r="O211" s="8"/>
    </row>
    <row r="212" spans="1:15" x14ac:dyDescent="0.25">
      <c r="A212" s="9"/>
      <c r="B212" s="27" t="s">
        <v>2624</v>
      </c>
      <c r="C212" s="140" t="s">
        <v>2823</v>
      </c>
      <c r="D212" s="21"/>
      <c r="G212" s="27" t="s">
        <v>2626</v>
      </c>
      <c r="H212" s="279" t="s">
        <v>2825</v>
      </c>
      <c r="J212" s="27" t="s">
        <v>2628</v>
      </c>
      <c r="K212" s="280" t="s">
        <v>2826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zoomScale="60" zoomScaleNormal="60" zoomScalePageLayoutView="40" workbookViewId="0">
      <selection activeCell="C15" sqref="C15"/>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0" t="str">
        <f>HYPERLINK("#Integrante_2!A109","CAPACIDAD RESIDUAL")</f>
        <v>CAPACIDAD RESIDUAL</v>
      </c>
      <c r="F8" s="211"/>
      <c r="G8" s="21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0" t="str">
        <f>HYPERLINK("#Integrante_2!A162","TALENTO HUMANO")</f>
        <v>TALENTO HUMANO</v>
      </c>
      <c r="F9" s="211"/>
      <c r="G9" s="21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0" t="str">
        <f>HYPERLINK("#Integrante_2!F162","INFRAESTRUCTURA")</f>
        <v>INFRAESTRUCTURA</v>
      </c>
      <c r="F10" s="211"/>
      <c r="G10" s="21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96" t="s">
        <v>2757</v>
      </c>
      <c r="D15" s="35"/>
      <c r="E15" s="35"/>
      <c r="F15" s="5"/>
      <c r="G15" s="32" t="s">
        <v>1168</v>
      </c>
      <c r="H15" s="105" t="s">
        <v>163</v>
      </c>
      <c r="I15" s="32" t="s">
        <v>2629</v>
      </c>
      <c r="J15" s="110" t="s">
        <v>2637</v>
      </c>
      <c r="L15" s="203" t="s">
        <v>8</v>
      </c>
      <c r="M15" s="20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3"/>
      <c r="I20" s="192" t="s">
        <v>163</v>
      </c>
      <c r="J20" s="193" t="s">
        <v>180</v>
      </c>
      <c r="K20" s="194">
        <v>818927783</v>
      </c>
      <c r="L20" s="195"/>
      <c r="M20" s="195">
        <v>44561</v>
      </c>
      <c r="N20" s="128">
        <f>+(M20-L20)/30</f>
        <v>1485.3666666666666</v>
      </c>
      <c r="O20" s="131"/>
      <c r="U20" s="127"/>
      <c r="V20" s="107">
        <f ca="1">NOW()</f>
        <v>44194.282235648148</v>
      </c>
      <c r="W20" s="107">
        <f ca="1">NOW()</f>
        <v>44194.282235648148</v>
      </c>
    </row>
    <row r="21" spans="1:23" ht="30" customHeight="1" outlineLevel="1" x14ac:dyDescent="0.25">
      <c r="A21" s="9"/>
      <c r="B21" s="72"/>
      <c r="C21" s="5"/>
      <c r="D21" s="5"/>
      <c r="E21" s="5"/>
      <c r="F21" s="5"/>
      <c r="G21" s="5"/>
      <c r="H21" s="163"/>
      <c r="I21" s="192" t="s">
        <v>163</v>
      </c>
      <c r="J21" s="193" t="s">
        <v>180</v>
      </c>
      <c r="K21" s="194"/>
      <c r="L21" s="195"/>
      <c r="M21" s="195">
        <v>44561</v>
      </c>
      <c r="N21" s="128">
        <f t="shared" ref="N21:N35" si="0">+(M21-L21)/30</f>
        <v>1485.3666666666666</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str">
        <f>VLOOKUP(B20,EAS!A2:B1439,2,0)</f>
        <v>FUNDACION AMIGOS DE LA COMUNIDAD DE COLOMBIA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t="s">
        <v>2756</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57"/>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t="s">
        <v>2622</v>
      </c>
      <c r="O178" s="8"/>
      <c r="Q178" s="19"/>
      <c r="R178" s="19"/>
      <c r="S178" s="157" t="s">
        <v>2623</v>
      </c>
      <c r="T178" s="19"/>
      <c r="U178" s="19"/>
      <c r="V178" s="19"/>
      <c r="W178" s="19"/>
      <c r="X178" s="19"/>
      <c r="Y178" s="19"/>
      <c r="Z178" s="19"/>
      <c r="AA178" s="19"/>
      <c r="AB178" s="19"/>
    </row>
    <row r="179" spans="1:28" ht="23.25" x14ac:dyDescent="0.25">
      <c r="A179" s="9"/>
      <c r="B179" s="231" t="s">
        <v>2670</v>
      </c>
      <c r="C179" s="231"/>
      <c r="D179" s="231"/>
      <c r="E179" s="24">
        <v>0.02</v>
      </c>
      <c r="F179" s="171">
        <v>0.01</v>
      </c>
      <c r="G179" s="172">
        <f>IF(F179&gt;0,SUM(E179+F179),"")</f>
        <v>0.03</v>
      </c>
      <c r="H179" s="5"/>
      <c r="I179" s="222" t="s">
        <v>2674</v>
      </c>
      <c r="J179" s="223"/>
      <c r="K179" s="223"/>
      <c r="L179" s="22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24567833.489999998</v>
      </c>
      <c r="F185" s="94"/>
      <c r="G185" s="95"/>
      <c r="H185" s="90"/>
      <c r="I185" s="92" t="s">
        <v>2632</v>
      </c>
      <c r="J185" s="177">
        <f>M179</f>
        <v>0.02</v>
      </c>
      <c r="K185" s="232" t="s">
        <v>2633</v>
      </c>
      <c r="L185" s="232"/>
      <c r="M185" s="96">
        <f>+J185*K20</f>
        <v>16378555.66</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0" t="str">
        <f>HYPERLINK("#Integrante_3!A109","CAPACIDAD RESIDUAL")</f>
        <v>CAPACIDAD RESIDUAL</v>
      </c>
      <c r="F8" s="211"/>
      <c r="G8" s="21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0" t="str">
        <f>HYPERLINK("#Integrante_3!A162","TALENTO HUMANO")</f>
        <v>TALENTO HUMANO</v>
      </c>
      <c r="F9" s="211"/>
      <c r="G9" s="21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0" t="str">
        <f>HYPERLINK("#Integrante_3!F162","INFRAESTRUCTURA")</f>
        <v>INFRAESTRUCTURA</v>
      </c>
      <c r="F10" s="211"/>
      <c r="G10" s="21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44194.282235648148</v>
      </c>
      <c r="W20" s="107">
        <f ca="1">NOW()</f>
        <v>44194.282235648148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2674</v>
      </c>
      <c r="J174" s="265"/>
      <c r="K174" s="265"/>
      <c r="L174" s="265"/>
      <c r="M174" s="265"/>
      <c r="O174" s="178"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57"/>
      <c r="S175" s="19"/>
      <c r="T175" s="19"/>
      <c r="U175" s="19"/>
      <c r="V175" s="19"/>
      <c r="W175" s="19"/>
      <c r="X175" s="19"/>
      <c r="Y175" s="19"/>
      <c r="Z175" s="19"/>
      <c r="AA175" s="19"/>
      <c r="AB175" s="19"/>
    </row>
    <row r="176" spans="1:28" ht="23.25" x14ac:dyDescent="0.25">
      <c r="A176" s="9"/>
      <c r="B176" s="261"/>
      <c r="C176" s="262"/>
      <c r="D176" s="263"/>
      <c r="E176" s="157" t="s">
        <v>2621</v>
      </c>
      <c r="F176" s="157" t="s">
        <v>2622</v>
      </c>
      <c r="G176" s="157" t="s">
        <v>2623</v>
      </c>
      <c r="H176" s="5"/>
      <c r="I176" s="261"/>
      <c r="J176" s="262"/>
      <c r="K176" s="262"/>
      <c r="L176" s="263"/>
      <c r="M176" s="243"/>
      <c r="O176" s="8"/>
      <c r="Q176" s="19"/>
      <c r="R176" s="157" t="s">
        <v>2623</v>
      </c>
      <c r="S176" s="19"/>
      <c r="T176" s="19"/>
      <c r="U176" s="19"/>
      <c r="V176" s="19"/>
      <c r="W176" s="19"/>
      <c r="X176" s="19"/>
      <c r="Y176" s="19"/>
      <c r="Z176" s="19"/>
      <c r="AA176" s="19"/>
      <c r="AB176" s="19"/>
    </row>
    <row r="177" spans="1:28" ht="23.25" x14ac:dyDescent="0.25">
      <c r="A177" s="9"/>
      <c r="B177" s="231" t="s">
        <v>2670</v>
      </c>
      <c r="C177" s="231"/>
      <c r="D177" s="231"/>
      <c r="E177" s="24">
        <v>0.02</v>
      </c>
      <c r="F177" s="171"/>
      <c r="G177" s="172" t="str">
        <f>IF(F177&gt;0,SUM(E177+F177),"")</f>
        <v/>
      </c>
      <c r="H177" s="5"/>
      <c r="I177" s="222" t="s">
        <v>2674</v>
      </c>
      <c r="J177" s="223"/>
      <c r="K177" s="223"/>
      <c r="L177" s="22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56" t="str">
        <f>IF(F178&gt;0,SUM(E178+F178),"")</f>
        <v/>
      </c>
      <c r="H178" s="5"/>
      <c r="I178" s="222" t="s">
        <v>1169</v>
      </c>
      <c r="J178" s="223"/>
      <c r="K178" s="22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6" t="str">
        <f>IF(F179&gt;0,SUM(E179+F179),"")</f>
        <v/>
      </c>
      <c r="H179" s="5"/>
      <c r="I179" s="222" t="s">
        <v>1170</v>
      </c>
      <c r="J179" s="223"/>
      <c r="K179" s="22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6" t="str">
        <f>IF(F180&gt;0,SUM(E180+F180),"")</f>
        <v/>
      </c>
      <c r="H180" s="5"/>
      <c r="I180" s="222" t="s">
        <v>1171</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2" t="s">
        <v>2633</v>
      </c>
      <c r="L183" s="23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7" t="s">
        <v>2641</v>
      </c>
      <c r="C190" s="24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0" t="str">
        <f>HYPERLINK("#Integrante_4!A109","CAPACIDAD RESIDUAL")</f>
        <v>CAPACIDAD RESIDUAL</v>
      </c>
      <c r="F8" s="211"/>
      <c r="G8" s="21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0" t="str">
        <f>HYPERLINK("#Integrante_4!A162","TALENTO HUMANO")</f>
        <v>TALENTO HUMANO</v>
      </c>
      <c r="F9" s="211"/>
      <c r="G9" s="21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0" t="str">
        <f>HYPERLINK("#Integrante_4!F162","INFRAESTRUCTURA")</f>
        <v>INFRAESTRUCTURA</v>
      </c>
      <c r="F10" s="211"/>
      <c r="G10" s="21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44194.282235648148</v>
      </c>
      <c r="W20" s="107">
        <f ca="1">NOW()</f>
        <v>44194.282235648148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57"/>
      <c r="S177" s="19"/>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c r="O178" s="8"/>
      <c r="Q178" s="19"/>
      <c r="R178" s="157" t="s">
        <v>2623</v>
      </c>
      <c r="S178" s="19"/>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22" t="s">
        <v>2674</v>
      </c>
      <c r="J179" s="223"/>
      <c r="K179" s="223"/>
      <c r="L179" s="22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2" t="s">
        <v>2633</v>
      </c>
      <c r="L185" s="23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0" t="str">
        <f>HYPERLINK("#Integrante_5!A109","CAPACIDAD RESIDUAL")</f>
        <v>CAPACIDAD RESIDUAL</v>
      </c>
      <c r="F8" s="211"/>
      <c r="G8" s="21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0" t="str">
        <f>HYPERLINK("#Integrante_5!A162","TALENTO HUMANO")</f>
        <v>TALENTO HUMANO</v>
      </c>
      <c r="F9" s="211"/>
      <c r="G9" s="21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0" t="str">
        <f>HYPERLINK("#Integrante_5!F162","INFRAESTRUCTURA")</f>
        <v>INFRAESTRUCTURA</v>
      </c>
      <c r="F10" s="211"/>
      <c r="G10" s="21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44194.282235648148</v>
      </c>
      <c r="W20" s="107">
        <f ca="1">NOW()</f>
        <v>44194.282235648148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2662</v>
      </c>
      <c r="C166" s="268"/>
      <c r="D166" s="268"/>
      <c r="E166" s="8"/>
      <c r="F166" s="5"/>
      <c r="H166" s="83" t="s">
        <v>2661</v>
      </c>
      <c r="I166" s="257"/>
      <c r="J166" s="258"/>
      <c r="K166" s="258"/>
      <c r="L166" s="258"/>
      <c r="M166" s="258"/>
      <c r="N166" s="258"/>
      <c r="O166" s="25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9"/>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2670</v>
      </c>
      <c r="C174" s="260"/>
      <c r="D174" s="260"/>
      <c r="E174" s="260"/>
      <c r="F174" s="260"/>
      <c r="G174" s="260"/>
      <c r="H174" s="20"/>
      <c r="I174" s="264" t="s">
        <v>2678</v>
      </c>
      <c r="J174" s="265"/>
      <c r="K174" s="265"/>
      <c r="L174" s="265"/>
      <c r="M174" s="265"/>
      <c r="O174" s="178"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2679</v>
      </c>
      <c r="O175" s="8"/>
      <c r="Q175" s="19"/>
      <c r="R175" s="19"/>
      <c r="S175" s="157"/>
      <c r="T175" s="19"/>
      <c r="U175" s="19"/>
      <c r="V175" s="19"/>
      <c r="W175" s="19"/>
      <c r="X175" s="19"/>
      <c r="Y175" s="19"/>
      <c r="Z175" s="19"/>
      <c r="AA175" s="19"/>
      <c r="AB175" s="19"/>
    </row>
    <row r="176" spans="1:28" ht="23.25" x14ac:dyDescent="0.25">
      <c r="A176" s="9"/>
      <c r="B176" s="261"/>
      <c r="C176" s="262"/>
      <c r="D176" s="263"/>
      <c r="E176" s="157" t="s">
        <v>2621</v>
      </c>
      <c r="F176" s="157" t="s">
        <v>2622</v>
      </c>
      <c r="G176" s="157" t="s">
        <v>2623</v>
      </c>
      <c r="H176" s="5"/>
      <c r="I176" s="261"/>
      <c r="J176" s="262"/>
      <c r="K176" s="262"/>
      <c r="L176" s="263"/>
      <c r="M176" s="243"/>
      <c r="O176" s="8"/>
      <c r="Q176" s="19"/>
      <c r="R176" s="19"/>
      <c r="S176" s="157" t="s">
        <v>2623</v>
      </c>
      <c r="T176" s="19"/>
      <c r="U176" s="19"/>
      <c r="V176" s="19"/>
      <c r="W176" s="19"/>
      <c r="X176" s="19"/>
      <c r="Y176" s="19"/>
      <c r="Z176" s="19"/>
      <c r="AA176" s="19"/>
      <c r="AB176" s="19"/>
    </row>
    <row r="177" spans="1:28" ht="23.25" x14ac:dyDescent="0.25">
      <c r="A177" s="9"/>
      <c r="B177" s="231" t="s">
        <v>2670</v>
      </c>
      <c r="C177" s="231"/>
      <c r="D177" s="231"/>
      <c r="E177" s="24">
        <v>0.02</v>
      </c>
      <c r="F177" s="171"/>
      <c r="G177" s="172" t="str">
        <f>IF(F177&gt;0,SUM(E177+F177),"")</f>
        <v/>
      </c>
      <c r="H177" s="5"/>
      <c r="I177" s="222" t="s">
        <v>2672</v>
      </c>
      <c r="J177" s="223"/>
      <c r="K177" s="223"/>
      <c r="L177" s="22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56" t="str">
        <f>IF(F178&gt;0,SUM(E178+F178),"")</f>
        <v/>
      </c>
      <c r="H178" s="5"/>
      <c r="I178" s="222" t="s">
        <v>1169</v>
      </c>
      <c r="J178" s="223"/>
      <c r="K178" s="22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6" t="str">
        <f>IF(F179&gt;0,SUM(E179+F179),"")</f>
        <v/>
      </c>
      <c r="H179" s="5"/>
      <c r="I179" s="222" t="s">
        <v>1170</v>
      </c>
      <c r="J179" s="223"/>
      <c r="K179" s="22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6" t="str">
        <f>IF(F180&gt;0,SUM(E180+F180),"")</f>
        <v/>
      </c>
      <c r="H180" s="5"/>
      <c r="I180" s="222" t="s">
        <v>1171</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2" t="s">
        <v>2633</v>
      </c>
      <c r="L183" s="23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7" t="s">
        <v>2641</v>
      </c>
      <c r="C190" s="24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1" t="s">
        <v>2663</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7" t="s">
        <v>2658</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4">
        <f ca="1">NOW()</f>
        <v>44194.282235648148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0" t="str">
        <f>HYPERLINK("#Integrante_6!A109","CAPACIDAD RESIDUAL")</f>
        <v>CAPACIDAD RESIDUAL</v>
      </c>
      <c r="F8" s="211"/>
      <c r="G8" s="21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0" t="str">
        <f>HYPERLINK("#Integrante_6!A162","TALENTO HUMANO")</f>
        <v>TALENTO HUMANO</v>
      </c>
      <c r="F9" s="211"/>
      <c r="G9" s="21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0" t="str">
        <f>HYPERLINK("#Integrante_6!F162","INFRAESTRUCTURA")</f>
        <v>INFRAESTRUCTURA</v>
      </c>
      <c r="F10" s="211"/>
      <c r="G10" s="21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3" t="s">
        <v>8</v>
      </c>
      <c r="M15" s="20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3"/>
      <c r="I20" s="142"/>
      <c r="J20" s="143"/>
      <c r="K20" s="144"/>
      <c r="L20" s="145"/>
      <c r="M20" s="145"/>
      <c r="N20" s="128">
        <f>+(M20-L20)/30</f>
        <v>0</v>
      </c>
      <c r="O20" s="131"/>
      <c r="U20" s="127"/>
      <c r="V20" s="107">
        <f ca="1">NOW()</f>
        <v>44194.282235648148</v>
      </c>
      <c r="W20" s="107">
        <f ca="1">NOW()</f>
        <v>44194.282235648148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07" t="e">
        <f>VLOOKUP(B20,EAS!A2:B1439,2,0)</f>
        <v>#N/A</v>
      </c>
      <c r="C38" s="207"/>
      <c r="D38" s="207"/>
      <c r="E38" s="207"/>
      <c r="F38" s="207"/>
      <c r="G38" s="5"/>
      <c r="H38" s="125"/>
      <c r="I38" s="217" t="s">
        <v>7</v>
      </c>
      <c r="J38" s="217"/>
      <c r="K38" s="217"/>
      <c r="L38" s="217"/>
      <c r="M38" s="217"/>
      <c r="N38" s="217"/>
      <c r="O38" s="126"/>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2659</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2660</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2662</v>
      </c>
      <c r="C168" s="268"/>
      <c r="D168" s="268"/>
      <c r="E168" s="8"/>
      <c r="F168" s="5"/>
      <c r="H168" s="83" t="s">
        <v>2661</v>
      </c>
      <c r="I168" s="257"/>
      <c r="J168" s="258"/>
      <c r="K168" s="258"/>
      <c r="L168" s="258"/>
      <c r="M168" s="258"/>
      <c r="N168" s="258"/>
      <c r="O168" s="25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9"/>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2670</v>
      </c>
      <c r="C176" s="260"/>
      <c r="D176" s="260"/>
      <c r="E176" s="260"/>
      <c r="F176" s="260"/>
      <c r="G176" s="260"/>
      <c r="H176" s="20"/>
      <c r="I176" s="264" t="s">
        <v>2674</v>
      </c>
      <c r="J176" s="265"/>
      <c r="K176" s="265"/>
      <c r="L176" s="265"/>
      <c r="M176" s="265"/>
      <c r="O176" s="178"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2679</v>
      </c>
      <c r="O177" s="8"/>
      <c r="Q177" s="19"/>
      <c r="R177" s="19"/>
      <c r="S177" s="157"/>
      <c r="T177" s="19"/>
      <c r="U177" s="19"/>
      <c r="V177" s="19"/>
      <c r="W177" s="19"/>
      <c r="X177" s="19"/>
      <c r="Y177" s="19"/>
      <c r="Z177" s="19"/>
      <c r="AA177" s="19"/>
      <c r="AB177" s="19"/>
    </row>
    <row r="178" spans="1:28" ht="23.25" x14ac:dyDescent="0.25">
      <c r="A178" s="9"/>
      <c r="B178" s="261"/>
      <c r="C178" s="262"/>
      <c r="D178" s="263"/>
      <c r="E178" s="157" t="s">
        <v>2621</v>
      </c>
      <c r="F178" s="157" t="s">
        <v>2622</v>
      </c>
      <c r="G178" s="157" t="s">
        <v>2623</v>
      </c>
      <c r="H178" s="5"/>
      <c r="I178" s="261"/>
      <c r="J178" s="262"/>
      <c r="K178" s="262"/>
      <c r="L178" s="263"/>
      <c r="M178" s="243"/>
      <c r="O178" s="8"/>
      <c r="Q178" s="19"/>
      <c r="R178" s="19"/>
      <c r="S178" s="157" t="s">
        <v>2623</v>
      </c>
      <c r="T178" s="19"/>
      <c r="U178" s="19"/>
      <c r="V178" s="19"/>
      <c r="W178" s="19"/>
      <c r="X178" s="19"/>
      <c r="Y178" s="19"/>
      <c r="Z178" s="19"/>
      <c r="AA178" s="19"/>
      <c r="AB178" s="19"/>
    </row>
    <row r="179" spans="1:28" ht="23.25" x14ac:dyDescent="0.25">
      <c r="A179" s="9"/>
      <c r="B179" s="231" t="s">
        <v>2670</v>
      </c>
      <c r="C179" s="231"/>
      <c r="D179" s="231"/>
      <c r="E179" s="24">
        <v>0.02</v>
      </c>
      <c r="F179" s="171"/>
      <c r="G179" s="172" t="str">
        <f>IF(F179&gt;0,SUM(E179+F179),"")</f>
        <v/>
      </c>
      <c r="H179" s="5"/>
      <c r="I179" s="222" t="s">
        <v>2672</v>
      </c>
      <c r="J179" s="223"/>
      <c r="K179" s="223"/>
      <c r="L179" s="22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56" t="str">
        <f>IF(F180&gt;0,SUM(E180+F180),"")</f>
        <v/>
      </c>
      <c r="H180" s="5"/>
      <c r="I180" s="222" t="s">
        <v>1169</v>
      </c>
      <c r="J180" s="223"/>
      <c r="K180" s="22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6" t="str">
        <f>IF(F181&gt;0,SUM(E181+F181),"")</f>
        <v/>
      </c>
      <c r="H181" s="5"/>
      <c r="I181" s="222" t="s">
        <v>1170</v>
      </c>
      <c r="J181" s="223"/>
      <c r="K181" s="22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6" t="str">
        <f>IF(F182&gt;0,SUM(E182+F182),"")</f>
        <v/>
      </c>
      <c r="H182" s="5"/>
      <c r="I182" s="222" t="s">
        <v>1171</v>
      </c>
      <c r="J182" s="223"/>
      <c r="K182" s="22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2" t="s">
        <v>2633</v>
      </c>
      <c r="L185" s="23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7" t="s">
        <v>2641</v>
      </c>
      <c r="C192" s="24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1" t="s">
        <v>2663</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4fb10211-09fb-4e80-9f0b-184718d5d98c"/>
    <ds:schemaRef ds:uri="http://purl.org/dc/elements/1.1/"/>
    <ds:schemaRef ds:uri="a65d333d-5b59-4810-bc94-b80d9325abbc"/>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2020-12-29T01:44:02Z</cp:lastPrinted>
  <dcterms:created xsi:type="dcterms:W3CDTF">2020-10-14T21:57:42Z</dcterms:created>
  <dcterms:modified xsi:type="dcterms:W3CDTF">2020-12-29T11:47:15Z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