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2020 PACHELLY\CONTRATACION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10" windowHeight="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MI_Oferente_Singular!$A$1:$O$260</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<sst xmlns="http://schemas.openxmlformats.org/spreadsheetml/2006/main" count="3057" uniqueCount="2695">
  <si>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</si>
  <si>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</si>
  <si>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</si>
  <si>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</si>
  <si>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</si>
  <si>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</si>
  <si>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</si>
  <si>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</si>
  <si>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</si>
  <si>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</si>
  <si>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</si>
  <si>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</si>
  <si>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</si>
  <si>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</si>
  <si>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</si>
  <si>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</si>
  <si>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</si>
  <si>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</si>
  <si>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</si>
  <si>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</si>
  <si>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</si>
  <si>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</si>
  <si>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</si>
  <si>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</si>
  <si>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</si>
  <si>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</si>
  <si>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</si>
  <si>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</si>
  <si>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</si>
  <si>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</si>
  <si>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</si>
  <si>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</si>
  <si>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</si>
  <si>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</si>
  <si>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</si>
  <si>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</si>
  <si>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</si>
  <si>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</si>
  <si>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</si>
  <si>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</si>
  <si>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</si>
  <si>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</si>
  <si>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</si>
  <si>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</si>
  <si>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</si>
  <si>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</si>
  <si>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</si>
  <si>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</si>
  <si>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</si>
  <si>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</si>
  <si>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</si>
  <si>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</si>
  <si>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</si>
  <si>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</si>
  <si>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</si>
  <si>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</si>
  <si>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</si>
  <si>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</si>
  <si>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</si>
  <si>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</si>
  <si>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</si>
  <si>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</si>
  <si>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</si>
  <si>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</si>
  <si>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</si>
  <si>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</si>
  <si>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</si>
  <si>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</si>
  <si>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</si>
  <si>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</si>
  <si>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</si>
  <si>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</si>
  <si>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</si>
  <si>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</si>
  <si>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</si>
  <si>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</si>
  <si>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</si>
  <si>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</si>
  <si>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</si>
  <si>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</si>
  <si>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</si>
  <si>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</si>
  <si>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</si>
  <si>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</si>
  <si>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</si>
  <si>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</si>
  <si>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</si>
  <si>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</si>
  <si>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</si>
  <si>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</si>
  <si>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</si>
  <si>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</si>
  <si>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</si>
  <si>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</si>
  <si>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</si>
  <si>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</si>
  <si>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</si>
  <si>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</si>
  <si>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</si>
  <si>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</si>
  <si>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</si>
  <si>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</si>
  <si>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</si>
  <si>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</si>
  <si>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</si>
  <si>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</si>
  <si>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</si>
  <si>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</si>
  <si>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</si>
  <si>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</si>
  <si>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</si>
  <si>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</si>
  <si>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</si>
  <si>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</si>
  <si>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</si>
  <si>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</si>
  <si>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</si>
  <si>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</si>
  <si>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</si>
  <si>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</si>
  <si>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</si>
  <si>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</si>
  <si>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</si>
  <si>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</si>
  <si>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</si>
  <si>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</si>
  <si>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</si>
  <si>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</si>
  <si>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</si>
  <si>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</si>
  <si>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</si>
  <si>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</si>
  <si>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</si>
  <si>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</si>
  <si>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</si>
  <si>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</si>
  <si>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</si>
  <si>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</si>
  <si>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</si>
  <si>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</si>
  <si>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</si>
  <si>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</si>
  <si>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</si>
  <si>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</si>
  <si>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</si>
  <si>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</si>
  <si>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</si>
  <si>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</si>
  <si>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</si>
  <si>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</si>
  <si>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</si>
  <si>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</si>
  <si>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</si>
  <si>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</si>
  <si>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</si>
  <si>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</si>
  <si>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</si>
  <si>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</si>
  <si>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</si>
  <si>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</si>
  <si>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</si>
  <si>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</si>
  <si>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</si>
  <si>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</si>
  <si>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</si>
  <si>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</si>
  <si>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</si>
  <si>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</si>
  <si>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</si>
  <si>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</si>
  <si>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</si>
  <si>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</si>
  <si>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</si>
  <si>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</si>
  <si>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</si>
  <si>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</si>
  <si>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</si>
  <si>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</si>
  <si>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</si>
  <si>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</si>
  <si>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</si>
  <si>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</si>
  <si>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</si>
  <si>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</si>
  <si>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</si>
  <si>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</si>
  <si>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</si>
  <si>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</si>
  <si>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</si>
  <si>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</si>
  <si>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</si>
  <si>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</si>
  <si>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</si>
  <si>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</si>
  <si>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</si>
  <si>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</si>
  <si>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</si>
  <si>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</si>
  <si>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</si>
  <si>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</si>
  <si>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</si>
  <si>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</si>
  <si>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</si>
  <si>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</si>
  <si>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</si>
  <si>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</si>
  <si>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</si>
  <si>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</si>
  <si>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</si>
  <si>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</si>
  <si>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</si>
  <si>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</si>
  <si>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</si>
  <si>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</si>
  <si>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</si>
  <si>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</si>
  <si>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</si>
  <si>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</si>
  <si>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</si>
  <si>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</si>
  <si>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</si>
  <si>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</si>
  <si>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</si>
  <si>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</si>
  <si>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</si>
  <si>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</si>
  <si>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</si>
  <si>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</si>
  <si>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</si>
  <si>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</si>
  <si>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</si>
  <si>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</si>
  <si>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</si>
  <si>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</si>
  <si>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</si>
  <si>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</si>
  <si>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</si>
  <si>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</si>
  <si>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</si>
  <si>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</si>
  <si>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</si>
  <si>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</si>
  <si>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</si>
  <si>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</si>
  <si>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</si>
  <si>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</si>
  <si>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</si>
  <si>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</si>
  <si>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</si>
  <si>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</si>
  <si>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</si>
  <si>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</si>
  <si>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</si>
  <si>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</si>
  <si>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</si>
  <si>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</si>
  <si>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</si>
  <si>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</si>
  <si>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</si>
  <si>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</si>
  <si>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</si>
  <si>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</si>
  <si>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</si>
  <si>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</si>
  <si>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</si>
  <si>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</si>
  <si>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</si>
  <si>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</si>
  <si>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</si>
  <si>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</si>
  <si>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</si>
  <si>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</si>
  <si>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</si>
  <si>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</si>
  <si>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</si>
  <si>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</si>
  <si>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</si>
  <si>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</si>
  <si>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</si>
  <si>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</si>
  <si>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</si>
  <si>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</si>
  <si>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</si>
  <si>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</si>
  <si>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</si>
  <si>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</si>
  <si>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</si>
  <si>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</si>
  <si>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</si>
  <si>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</si>
  <si>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</si>
  <si>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</si>
  <si>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</si>
  <si>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</si>
  <si>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</si>
  <si>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</si>
  <si>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</si>
  <si>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</si>
  <si>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</si>
  <si>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</si>
  <si>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</si>
  <si>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</si>
  <si>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</si>
  <si>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</si>
  <si>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</si>
  <si>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</si>
  <si>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</si>
  <si>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</si>
  <si>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</si>
  <si>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</si>
  <si>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</si>
  <si>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</si>
  <si>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</si>
  <si>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</si>
  <si>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</si>
  <si>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</si>
  <si>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</si>
  <si>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</si>
  <si>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</si>
  <si>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</si>
  <si>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</si>
  <si>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</si>
  <si>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</si>
  <si>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</si>
  <si>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</si>
  <si>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</si>
  <si>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</si>
  <si>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</si>
  <si>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</si>
  <si>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</si>
  <si>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</si>
  <si>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</si>
  <si>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</si>
  <si>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</si>
  <si>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</si>
  <si>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</si>
  <si>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</si>
  <si>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</si>
  <si>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</si>
  <si>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</si>
  <si>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</si>
  <si>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</si>
  <si>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</si>
  <si>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</si>
  <si>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</si>
  <si>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</si>
  <si>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</si>
  <si>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</si>
  <si>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</si>
  <si>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</si>
  <si>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</si>
  <si>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</si>
  <si>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</si>
  <si>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</si>
  <si>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</si>
  <si>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</si>
  <si>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</si>
  <si>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</si>
  <si>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</si>
  <si>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</si>
  <si>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</si>
  <si>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</si>
  <si>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</si>
  <si>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</si>
  <si>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</si>
  <si>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</si>
  <si>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</si>
  <si>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</si>
  <si>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</si>
  <si>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</si>
  <si>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</si>
  <si>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</si>
  <si>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</si>
  <si>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</si>
  <si>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</si>
  <si>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</si>
  <si>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</si>
  <si>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</si>
  <si>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</si>
  <si>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</si>
  <si>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</si>
  <si>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</si>
  <si>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</si>
  <si>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</si>
  <si>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</si>
  <si>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</si>
  <si>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</si>
  <si>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</si>
  <si>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</si>
  <si>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</si>
  <si>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</si>
  <si>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</si>
  <si>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</si>
  <si>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</si>
  <si>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</si>
  <si>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</si>
  <si>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</si>
  <si>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</si>
  <si>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</si>
  <si>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</si>
  <si>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</si>
  <si>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</si>
  <si>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</si>
  <si>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</si>
  <si>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</si>
  <si>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</si>
  <si>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</si>
  <si>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</si>
  <si>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</si>
  <si>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</si>
  <si>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</si>
  <si>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</si>
  <si>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</si>
  <si>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</si>
  <si>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</si>
  <si>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</si>
  <si>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</si>
  <si>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</si>
  <si>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</si>
  <si>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</si>
  <si>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</si>
  <si>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</si>
  <si>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</si>
  <si>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</si>
  <si>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</si>
  <si>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</si>
  <si>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</si>
  <si>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</si>
  <si>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</si>
  <si>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</si>
  <si>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</si>
  <si>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</si>
  <si>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</si>
  <si>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</si>
  <si>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</si>
  <si>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</si>
  <si>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</si>
  <si>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</si>
  <si>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</si>
  <si>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</si>
  <si>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</si>
  <si>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</si>
  <si>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</si>
  <si>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</si>
  <si>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</si>
  <si>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</si>
  <si>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</si>
  <si>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</si>
  <si>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</si>
  <si>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</si>
  <si>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</si>
  <si>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</si>
  <si>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</si>
  <si>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</si>
  <si>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</si>
  <si>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</si>
  <si>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</si>
  <si>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</si>
  <si>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</si>
  <si>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</si>
  <si>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</si>
  <si>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</si>
  <si>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</si>
  <si>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</si>
  <si>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</si>
  <si>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</si>
  <si>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</si>
  <si>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</si>
  <si>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</si>
  <si>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</si>
  <si>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</si>
  <si>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</si>
  <si>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</si>
  <si>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</si>
  <si>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</si>
  <si>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</si>
  <si>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</si>
  <si>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</si>
  <si>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</si>
  <si>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</si>
  <si>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</si>
  <si>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</si>
  <si>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</si>
  <si>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</si>
  <si>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</si>
  <si>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</si>
  <si>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</si>
  <si>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</si>
  <si>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</si>
  <si>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</si>
  <si>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</si>
  <si>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</si>
  <si>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</si>
  <si>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</si>
  <si>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</si>
  <si>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</si>
  <si>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</si>
  <si>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</si>
  <si>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</si>
  <si>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</si>
  <si>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</si>
  <si>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</si>
  <si>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</si>
  <si>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</si>
  <si>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</si>
  <si>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</si>
  <si>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</si>
  <si>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</si>
  <si>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</si>
  <si>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</si>
  <si>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</si>
  <si>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</si>
  <si>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</si>
  <si>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</si>
  <si>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</si>
  <si>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</si>
  <si>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</si>
  <si>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</si>
  <si>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</si>
  <si>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</si>
  <si>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</si>
  <si>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</si>
  <si>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</si>
  <si>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</si>
  <si>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</si>
  <si>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</si>
  <si>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</si>
  <si>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</si>
  <si>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</si>
  <si>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</si>
  <si>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</si>
  <si>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</si>
  <si>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</si>
  <si>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</si>
  <si>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</si>
  <si>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</si>
  <si>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</si>
  <si>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</si>
  <si>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</si>
  <si>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</si>
  <si>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</si>
  <si>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</si>
  <si>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</si>
  <si>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</si>
  <si>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</si>
  <si>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</si>
  <si>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</si>
  <si>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</si>
  <si>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</si>
  <si>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</si>
  <si>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</si>
  <si>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</si>
  <si>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</si>
  <si>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</si>
  <si>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</si>
  <si>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</si>
  <si>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</si>
  <si>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</si>
  <si>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</si>
  <si>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</si>
  <si>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</si>
  <si>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</si>
  <si>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</si>
  <si>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</si>
  <si>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</si>
  <si>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</si>
  <si>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</si>
  <si>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</si>
  <si>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</si>
  <si>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</si>
  <si>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</si>
  <si>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</si>
  <si>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</si>
  <si>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</si>
  <si>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</si>
  <si>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</si>
  <si>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</si>
  <si>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</si>
  <si>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</si>
  <si>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</si>
  <si>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</si>
  <si>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</si>
  <si>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</si>
  <si>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</si>
  <si>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</si>
  <si>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</si>
  <si>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</si>
  <si>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</si>
  <si>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</si>
  <si>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</si>
  <si>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</si>
  <si>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</si>
  <si>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</si>
  <si>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</si>
  <si>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</si>
  <si>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</si>
  <si>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</si>
  <si>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</si>
  <si>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</si>
  <si>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</si>
  <si>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</si>
  <si>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</si>
  <si>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</si>
  <si>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</si>
  <si>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</si>
  <si>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</si>
  <si>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</si>
  <si>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</si>
  <si>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</si>
  <si>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</si>
  <si>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</si>
  <si>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</si>
  <si>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</si>
  <si>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</si>
  <si>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</si>
  <si>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</si>
  <si>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</si>
  <si>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</si>
  <si>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</si>
  <si>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</si>
  <si>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</si>
  <si>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</si>
  <si>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</si>
  <si>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</si>
  <si>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</si>
  <si>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</si>
  <si>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</si>
  <si>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</si>
  <si>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</si>
  <si>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</si>
  <si>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</si>
  <si>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</si>
  <si>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</si>
  <si>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</si>
  <si>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</si>
  <si>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</si>
  <si>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</si>
  <si>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</si>
  <si>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</si>
  <si>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</si>
  <si>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</si>
  <si>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</si>
  <si>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</si>
  <si>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</si>
  <si>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</si>
  <si>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</si>
  <si>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</si>
  <si>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</si>
  <si>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</si>
  <si>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</si>
  <si>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</si>
  <si>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</si>
  <si>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</si>
  <si>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</si>
  <si>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</si>
  <si>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</si>
  <si>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</si>
  <si>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</si>
  <si>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</si>
  <si>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</si>
  <si>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</si>
  <si>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</si>
  <si>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</si>
  <si>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</si>
  <si>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</si>
  <si>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</si>
  <si>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</si>
  <si>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</si>
  <si>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</si>
  <si>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</si>
  <si>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</si>
  <si>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</si>
  <si>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</si>
  <si>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</si>
  <si>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</si>
  <si>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</si>
  <si>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</si>
  <si>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</si>
  <si>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</si>
  <si>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</si>
  <si>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</si>
  <si>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</si>
  <si>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</si>
  <si>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</si>
  <si>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</si>
  <si>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</si>
  <si>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</si>
  <si>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</si>
  <si>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</si>
  <si>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</si>
  <si>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</si>
  <si>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</si>
  <si>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</si>
  <si>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</si>
  <si>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</si>
  <si>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</si>
  <si>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</si>
  <si>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</si>
  <si>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</si>
  <si>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</si>
  <si>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</si>
  <si>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</si>
  <si>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</si>
  <si>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</si>
  <si>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</si>
  <si>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</si>
  <si>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</si>
  <si>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</si>
  <si>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</si>
  <si>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</si>
  <si>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</si>
  <si>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</si>
  <si>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</si>
  <si>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</si>
  <si>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</si>
  <si>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</si>
  <si>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</si>
  <si>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</si>
  <si>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</si>
  <si>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</si>
  <si>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</si>
  <si>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</si>
  <si>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</si>
  <si>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</si>
  <si>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</si>
  <si>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</si>
  <si>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</si>
  <si>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</si>
  <si>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</si>
  <si>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</si>
  <si>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</si>
  <si>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</si>
  <si>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</si>
  <si>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</si>
  <si>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</si>
  <si>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</si>
  <si>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</si>
  <si>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</si>
  <si>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</si>
  <si>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</si>
  <si>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</si>
  <si>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</si>
  <si>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</si>
  <si>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</si>
  <si>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</si>
  <si>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</si>
  <si>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</si>
  <si>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</si>
  <si>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</si>
  <si>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</si>
  <si>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</si>
  <si>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</si>
  <si>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</si>
  <si>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</si>
  <si>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</si>
  <si>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</si>
  <si>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</si>
  <si>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</si>
  <si>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</si>
  <si>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</si>
  <si>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</si>
  <si>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</si>
  <si>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</si>
  <si>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</si>
  <si>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</si>
  <si>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</si>
  <si>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</si>
  <si>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</si>
  <si>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</si>
  <si>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</si>
  <si>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</si>
  <si>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</si>
  <si>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</si>
  <si>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</si>
  <si>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</si>
  <si>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</si>
  <si>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</si>
  <si>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</si>
  <si>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</si>
  <si>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</si>
  <si>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</si>
  <si>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</si>
  <si>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</si>
  <si>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</si>
  <si>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</si>
  <si>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</si>
  <si>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</si>
  <si>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</si>
  <si>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</si>
  <si>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</si>
  <si>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</si>
  <si>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</si>
  <si>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</si>
  <si>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</si>
  <si>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</si>
  <si>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</si>
  <si>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</si>
  <si>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</si>
  <si>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</si>
  <si>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</si>
  <si>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</si>
  <si>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</si>
  <si>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</si>
  <si>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</si>
  <si>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</si>
  <si>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</si>
  <si>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</si>
  <si>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</si>
  <si>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</si>
  <si>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</si>
  <si>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</si>
  <si>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</si>
  <si>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</si>
  <si>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</si>
  <si>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</si>
  <si>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</si>
  <si>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</si>
  <si>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</si>
  <si>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</si>
  <si>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</si>
  <si>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</si>
  <si>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</si>
  <si>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</si>
  <si>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</si>
  <si>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</si>
  <si>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</si>
  <si>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</si>
  <si>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</si>
  <si>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</si>
  <si>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</si>
  <si>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</si>
  <si>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</si>
  <si>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</si>
  <si>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</si>
  <si>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</si>
  <si>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</si>
  <si>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</si>
  <si>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</si>
  <si>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</si>
  <si>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</si>
  <si>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</si>
  <si>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</si>
  <si>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</si>
  <si>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</si>
  <si>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</si>
  <si>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</si>
  <si>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</si>
  <si>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</si>
  <si>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</si>
  <si>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</si>
  <si>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</si>
  <si>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</si>
  <si>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</si>
  <si>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</si>
  <si>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</si>
  <si>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</si>
  <si>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</si>
  <si>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</si>
  <si>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</si>
  <si>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</si>
  <si>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</si>
  <si>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</si>
  <si>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</si>
  <si>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</si>
  <si>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</si>
  <si>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</si>
  <si>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</si>
  <si>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</si>
  <si>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</si>
  <si>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</si>
  <si>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</si>
  <si>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</si>
  <si>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</si>
  <si>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</si>
  <si>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</si>
  <si>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</si>
  <si>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</si>
  <si>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</si>
  <si>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</si>
  <si>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</si>
  <si>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</si>
  <si>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</si>
  <si>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</si>
  <si>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</si>
  <si>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</si>
  <si>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</si>
  <si>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</si>
  <si>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</si>
  <si>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</si>
  <si>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</si>
  <si>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</si>
  <si>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</si>
  <si>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</si>
  <si>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</si>
  <si>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</si>
  <si>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</si>
  <si>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</si>
  <si>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</si>
  <si>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</si>
  <si>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</si>
  <si>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</si>
  <si>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</si>
  <si>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</si>
  <si>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</si>
  <si>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</si>
  <si>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</si>
  <si>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</si>
  <si>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</si>
  <si>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</si>
  <si>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</si>
  <si>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</si>
  <si>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</si>
  <si>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</si>
  <si>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</si>
  <si>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</si>
  <si>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</si>
  <si>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</si>
  <si>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</si>
  <si>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</si>
  <si>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</si>
  <si>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</si>
  <si>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</si>
  <si>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</si>
  <si>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</si>
  <si>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</si>
  <si>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</si>
  <si>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</si>
  <si>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</si>
  <si>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</si>
  <si>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</si>
  <si>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</si>
  <si>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</si>
  <si>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</si>
  <si>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</si>
  <si>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</si>
  <si>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</si>
  <si>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</si>
  <si>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</si>
  <si>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</si>
  <si>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</si>
  <si>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</si>
  <si>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</si>
  <si>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</si>
  <si>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</si>
  <si>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</si>
  <si>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</si>
  <si>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</si>
  <si>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</si>
  <si>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</si>
  <si>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</si>
  <si>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</si>
  <si>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</si>
  <si>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</si>
  <si>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</si>
  <si>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</si>
  <si>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</si>
  <si>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</si>
  <si>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</si>
  <si>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</si>
  <si>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</si>
  <si>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</si>
  <si>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</si>
  <si>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</si>
  <si>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</si>
  <si>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</si>
  <si>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</si>
  <si>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</si>
  <si>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</si>
  <si>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</si>
  <si>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</si>
  <si>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</si>
  <si>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</si>
  <si>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</si>
  <si>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</si>
  <si>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</si>
  <si>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</si>
  <si>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</si>
  <si>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</si>
  <si>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</si>
  <si>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</si>
  <si>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</si>
  <si>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</si>
  <si>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</si>
  <si>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</si>
  <si>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</si>
  <si>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</si>
  <si>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</si>
  <si>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</si>
  <si>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</si>
  <si>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</si>
  <si>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</si>
  <si>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</si>
  <si>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</si>
  <si>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</si>
  <si>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</si>
  <si>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</si>
  <si>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</si>
  <si>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</si>
  <si>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</si>
  <si>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</si>
  <si>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</si>
  <si>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</si>
  <si>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</si>
  <si>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</si>
  <si>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</si>
  <si>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</si>
  <si>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</si>
  <si>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</si>
  <si>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</si>
  <si>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</si>
  <si>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</si>
  <si>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</si>
  <si>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</si>
  <si>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</si>
  <si>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</si>
  <si>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</si>
  <si>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</si>
  <si>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</si>
  <si>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</si>
  <si>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</si>
  <si>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</si>
  <si>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</si>
  <si>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</si>
  <si>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</si>
  <si>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</si>
  <si>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</si>
  <si>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</si>
  <si>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</si>
  <si>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</si>
  <si>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</si>
  <si>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</si>
  <si>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</si>
  <si>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</si>
  <si>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</si>
  <si>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</si>
  <si>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</si>
  <si>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</si>
  <si>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</si>
  <si>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</si>
  <si>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</si>
  <si>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</si>
  <si>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</si>
  <si>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</si>
  <si>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</si>
  <si>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</si>
  <si>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</si>
  <si>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</si>
  <si>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</si>
  <si>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</si>
  <si>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</si>
  <si>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</si>
  <si>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</si>
  <si>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</si>
  <si>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</si>
  <si>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</si>
  <si>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</si>
  <si>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</si>
  <si>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</si>
  <si>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</si>
  <si>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</si>
  <si>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</si>
  <si>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</si>
  <si>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</si>
  <si>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</si>
  <si>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</si>
  <si>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</si>
  <si>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</si>
  <si>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</si>
  <si>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</si>
  <si>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</si>
  <si>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</si>
  <si>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</si>
  <si>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</si>
  <si>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</si>
  <si>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</si>
  <si>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</si>
  <si>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</si>
  <si>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</si>
  <si>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</si>
  <si>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</si>
  <si>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</si>
  <si>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</si>
  <si>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</si>
  <si>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</si>
  <si>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</si>
  <si>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</si>
  <si>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</si>
  <si>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</si>
  <si>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</si>
  <si>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</si>
  <si>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</si>
  <si>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</si>
  <si>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</si>
  <si>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</si>
  <si>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</si>
  <si>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</si>
  <si>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</si>
  <si>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</si>
  <si>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</si>
  <si>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</si>
  <si>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</si>
  <si>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</si>
  <si>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</si>
  <si>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</si>
  <si>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</si>
  <si>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</si>
  <si>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</si>
  <si>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</si>
  <si>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</si>
  <si>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</si>
  <si>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</si>
  <si>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</si>
  <si>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</si>
  <si>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</si>
  <si>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</si>
  <si>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</si>
  <si>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</si>
  <si>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</si>
  <si>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</si>
  <si>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</si>
  <si>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</si>
  <si>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</si>
  <si>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</si>
  <si>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</si>
  <si>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</si>
  <si>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</si>
  <si>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</si>
  <si>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</si>
  <si>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</si>
  <si>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</si>
  <si>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</si>
  <si>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</si>
  <si>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</si>
  <si>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</si>
  <si>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</si>
  <si>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</si>
  <si>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</si>
  <si>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</si>
  <si>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</si>
  <si>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</si>
  <si>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</si>
  <si>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</si>
  <si>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</si>
  <si>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</si>
  <si>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</si>
  <si>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</si>
  <si>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</si>
  <si>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</si>
  <si>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</si>
  <si>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</si>
  <si>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</si>
  <si>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</si>
  <si>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</si>
  <si>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</si>
  <si>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</si>
  <si>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</si>
  <si>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</si>
  <si>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</si>
  <si>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</si>
  <si>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</si>
  <si>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</si>
  <si>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</si>
  <si>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</si>
  <si>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</si>
  <si>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</si>
  <si>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</si>
  <si>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</si>
  <si>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</si>
  <si>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</si>
  <si>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</si>
  <si>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</si>
  <si>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</si>
  <si>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</si>
  <si>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</si>
  <si>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</si>
  <si>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</si>
  <si>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</si>
  <si>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</si>
  <si>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</si>
  <si>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</si>
  <si>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</si>
  <si>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</si>
  <si>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</si>
  <si>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</si>
  <si>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</si>
  <si>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</si>
  <si>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</si>
  <si>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</si>
  <si>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</si>
  <si>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</si>
  <si>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</si>
  <si>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</si>
  <si>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</si>
  <si>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</si>
  <si>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</si>
  <si>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</si>
  <si>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</si>
  <si>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</si>
  <si>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</si>
  <si>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</si>
  <si>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</si>
  <si>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</si>
  <si>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</si>
  <si>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</si>
  <si>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</si>
  <si>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</si>
  <si>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</si>
  <si>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</si>
  <si>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</si>
  <si>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</si>
  <si>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</si>
  <si>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</si>
  <si>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</si>
  <si>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</si>
  <si>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</si>
  <si>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</si>
  <si>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</si>
  <si>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</si>
  <si>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</si>
  <si>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</si>
  <si>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</si>
  <si>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</si>
  <si>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</si>
  <si>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</si>
  <si>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</si>
  <si>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</si>
  <si>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</si>
  <si>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</si>
  <si>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</si>
  <si>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</si>
  <si>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</si>
  <si>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</si>
  <si>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</si>
  <si>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</si>
  <si>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</si>
  <si>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</si>
  <si>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</si>
  <si>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</si>
  <si>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</si>
  <si>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</si>
  <si>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</si>
  <si>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</si>
  <si>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</si>
  <si>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</si>
  <si>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</si>
  <si>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</si>
  <si>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</si>
  <si>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</si>
  <si>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</si>
  <si>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</si>
  <si>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</si>
  <si>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</si>
  <si>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</si>
  <si>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</si>
  <si>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</si>
  <si>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</si>
  <si>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</si>
  <si>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</si>
  <si>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</si>
  <si>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</si>
  <si>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</si>
  <si>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</si>
  <si>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</si>
  <si>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</si>
  <si>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</si>
  <si>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</si>
  <si>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</si>
  <si>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</si>
  <si>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</si>
  <si>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</si>
  <si>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</si>
  <si>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</si>
  <si>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</si>
  <si>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</si>
  <si>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</si>
  <si>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</si>
  <si>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</si>
  <si>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</si>
  <si>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</si>
  <si>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</si>
  <si>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</si>
  <si>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</si>
  <si>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</si>
  <si>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</si>
  <si>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</si>
  <si>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</si>
  <si>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</si>
  <si>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</si>
  <si>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</si>
  <si>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</si>
  <si>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</si>
  <si>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</si>
  <si>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</si>
  <si>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</si>
  <si>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</si>
  <si>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</si>
  <si>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</si>
  <si>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</si>
  <si>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</si>
  <si>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</si>
  <si>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</si>
  <si>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</si>
  <si>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</si>
  <si>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</si>
  <si>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</si>
  <si>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</si>
  <si>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</si>
  <si>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</si>
  <si>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</si>
  <si>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</si>
  <si>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</si>
  <si>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</si>
  <si>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</si>
  <si>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</si>
  <si>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</si>
  <si>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</si>
  <si>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</si>
  <si>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</si>
  <si>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</si>
  <si>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</si>
  <si>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</si>
  <si>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</si>
  <si>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</si>
  <si>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</si>
  <si>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</si>
  <si>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</si>
  <si>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</si>
  <si>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</si>
  <si>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</si>
  <si>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</si>
  <si>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</si>
  <si>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</si>
  <si>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</si>
  <si>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</si>
  <si>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</si>
  <si>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</si>
  <si>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</si>
  <si>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</si>
  <si>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</si>
  <si>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</si>
  <si>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</si>
  <si>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</si>
  <si>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</si>
  <si>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</si>
  <si>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</si>
  <si>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</si>
  <si>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</si>
  <si>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</si>
  <si>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</si>
  <si>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</si>
  <si>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</si>
  <si>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</si>
  <si>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</si>
  <si>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</si>
  <si>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</si>
  <si>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</si>
  <si>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</si>
  <si>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</si>
  <si>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</si>
  <si>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</si>
  <si>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</si>
  <si>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</si>
  <si>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</si>
  <si>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</si>
  <si>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</si>
  <si>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</si>
  <si>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</si>
  <si>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</si>
  <si>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</si>
  <si>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</si>
  <si>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</si>
  <si>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</si>
  <si>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</si>
  <si>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</si>
  <si>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</si>
  <si>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</si>
  <si>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</si>
  <si>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</si>
  <si>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</si>
  <si>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</si>
  <si>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</si>
  <si>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</si>
  <si>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</si>
  <si>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</si>
  <si>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</si>
  <si>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</si>
  <si>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</si>
  <si>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</si>
  <si>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</si>
  <si>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</si>
  <si>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</si>
  <si>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</si>
  <si>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</si>
  <si>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</si>
  <si>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</si>
  <si>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</si>
  <si>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</si>
  <si>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</si>
  <si>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</si>
  <si>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</si>
  <si>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</si>
  <si>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</si>
  <si>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</si>
  <si>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</si>
  <si>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</si>
  <si>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</si>
  <si>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</si>
  <si>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</si>
  <si>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</si>
  <si>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</si>
  <si>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</si>
  <si>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</si>
  <si>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</si>
  <si>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</si>
  <si>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</si>
  <si>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</si>
  <si>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</si>
  <si>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</si>
  <si>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</si>
  <si>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</si>
  <si>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</si>
  <si>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</si>
  <si>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</si>
  <si>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</si>
  <si>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</si>
  <si>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</si>
  <si>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</si>
  <si>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</si>
  <si>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</si>
  <si>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</si>
  <si>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</si>
  <si>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</si>
  <si>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</si>
  <si>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</si>
  <si>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</si>
  <si>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</si>
  <si>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</si>
  <si>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</si>
  <si>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</si>
  <si>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</si>
  <si>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</si>
  <si>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</si>
  <si>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</si>
  <si>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</si>
  <si>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</si>
  <si>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</si>
  <si>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</si>
  <si>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</si>
  <si>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</si>
  <si>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</si>
  <si>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</si>
  <si>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</si>
  <si>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</si>
  <si>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</si>
  <si>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</si>
  <si>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</si>
  <si>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</si>
  <si>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</si>
  <si>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</si>
  <si>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</si>
  <si>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</si>
  <si>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</si>
  <si>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</si>
  <si>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</si>
  <si>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</si>
  <si>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</si>
  <si>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</si>
  <si>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</si>
  <si>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</si>
  <si>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</si>
  <si>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</si>
  <si>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</si>
  <si>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</si>
  <si>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</si>
  <si>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</si>
  <si>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</si>
  <si>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</si>
  <si>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</si>
  <si>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</si>
  <si>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</si>
  <si>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</si>
  <si>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</si>
  <si>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</si>
  <si>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</si>
  <si>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</si>
  <si>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</si>
  <si>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</si>
  <si>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</si>
  <si>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</si>
  <si>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</si>
  <si>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</si>
  <si>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</si>
  <si>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</si>
  <si>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</si>
  <si>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</si>
  <si>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</si>
  <si>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</si>
  <si>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</si>
  <si>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</si>
  <si>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</si>
  <si>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</si>
  <si>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</si>
  <si>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</si>
  <si>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</si>
  <si>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</si>
  <si>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</si>
  <si>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</si>
  <si>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</si>
  <si>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</si>
  <si>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</si>
  <si>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</si>
  <si>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</si>
  <si>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</si>
  <si>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</si>
  <si>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</si>
  <si>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</si>
  <si>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</si>
  <si>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</si>
  <si>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</si>
  <si>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</si>
  <si>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</si>
  <si>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</si>
  <si>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</si>
  <si>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</si>
  <si>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</si>
  <si>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</si>
  <si>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</si>
  <si>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</si>
  <si>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</si>
  <si>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</si>
  <si>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</si>
  <si>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</si>
  <si>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</si>
  <si>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</si>
  <si>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</si>
  <si>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</si>
  <si>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</si>
  <si>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</si>
  <si>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</si>
  <si>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</si>
  <si>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</si>
  <si>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</si>
  <si>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</si>
  <si>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</si>
  <si>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</si>
  <si>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</si>
  <si>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</si>
  <si>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</si>
  <si>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</si>
  <si>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</si>
  <si>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</si>
  <si>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</si>
  <si>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</si>
  <si>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</si>
  <si>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</si>
  <si>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</si>
  <si>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</si>
  <si>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</si>
  <si>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</si>
  <si>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</si>
  <si>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</si>
  <si>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</si>
  <si>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</si>
  <si>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</si>
  <si>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</si>
  <si>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</si>
  <si>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</si>
  <si>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</si>
  <si>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</si>
  <si>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</si>
  <si>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</si>
  <si>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</si>
  <si>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</si>
  <si>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</si>
  <si>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</si>
  <si>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</si>
  <si>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</si>
  <si>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</si>
  <si>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</si>
  <si>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</si>
  <si>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</si>
  <si>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</si>
  <si>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</si>
  <si>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</si>
  <si>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</si>
  <si>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</si>
  <si>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</si>
  <si>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</si>
  <si>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</si>
  <si>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</si>
  <si>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</si>
  <si>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</si>
  <si>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</si>
  <si>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</si>
  <si>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</si>
  <si>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</si>
  <si>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</si>
  <si>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</si>
  <si>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</si>
  <si>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</si>
  <si>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</si>
  <si>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</si>
  <si>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</si>
  <si>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</si>
  <si>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</si>
  <si>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</si>
  <si>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</si>
  <si>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</si>
  <si>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</si>
  <si>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</si>
  <si>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</si>
  <si>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</si>
  <si>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</si>
  <si>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</si>
  <si>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</si>
  <si>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</si>
  <si>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</si>
  <si>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</si>
  <si>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</si>
  <si>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</si>
  <si>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</si>
  <si>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</si>
  <si>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</si>
  <si>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</si>
  <si>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</si>
  <si>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</si>
  <si>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</si>
  <si>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</si>
  <si>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</si>
  <si>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</si>
  <si>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</si>
  <si>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</si>
  <si>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</si>
  <si>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</si>
  <si>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</si>
  <si>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</si>
  <si>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</si>
  <si>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</si>
  <si>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</si>
  <si>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</si>
  <si>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</si>
  <si>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</si>
  <si>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</si>
  <si>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</si>
  <si>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</si>
  <si>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</si>
  <si>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</si>
  <si>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</si>
  <si>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</si>
  <si>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</si>
  <si>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</si>
  <si>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</si>
  <si>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</si>
  <si>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</si>
  <si>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</si>
  <si>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</si>
  <si>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</si>
  <si>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</si>
  <si>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</si>
  <si>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</si>
  <si>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</si>
  <si>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</si>
  <si>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</si>
  <si>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</si>
  <si>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</si>
  <si>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</si>
  <si>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</si>
  <si>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</si>
  <si>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</si>
  <si>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</si>
  <si>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</si>
  <si>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</si>
  <si>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</si>
  <si>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</si>
  <si>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</si>
  <si>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</si>
  <si>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</si>
  <si>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</si>
  <si>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</si>
  <si>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</si>
  <si>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</si>
  <si>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</si>
  <si>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</si>
  <si>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</si>
  <si>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</si>
  <si>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</si>
  <si>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</si>
  <si>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</si>
  <si>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</si>
  <si>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</si>
  <si>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</si>
  <si>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</si>
  <si>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</si>
  <si>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</si>
  <si>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</si>
  <si>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</si>
  <si>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</si>
  <si>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</si>
  <si>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</si>
  <si>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</si>
  <si>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</si>
  <si>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</si>
  <si>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</si>
  <si>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</si>
  <si>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</si>
  <si>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</si>
  <si>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</si>
  <si>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</si>
  <si>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</si>
  <si>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</si>
  <si>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</si>
  <si>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</si>
  <si>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</si>
  <si>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</si>
  <si>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</si>
  <si>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</si>
  <si>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</si>
  <si>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</si>
  <si>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</si>
  <si>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</si>
  <si>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</si>
  <si>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</si>
  <si>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</si>
  <si>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</si>
  <si>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</si>
  <si>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</si>
  <si>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</si>
  <si>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</si>
  <si>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</si>
  <si>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</si>
  <si>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</si>
  <si>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</si>
  <si>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</si>
  <si>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</si>
  <si>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</si>
  <si>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</si>
  <si>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</si>
  <si>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</si>
  <si>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</si>
  <si>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</si>
  <si>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</si>
  <si>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</si>
  <si>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</si>
  <si>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</si>
  <si>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</si>
  <si>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</si>
  <si>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</si>
  <si>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</si>
  <si>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</si>
  <si>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</si>
  <si>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</si>
  <si>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</si>
  <si>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</si>
  <si>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</si>
  <si>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</si>
  <si>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</si>
  <si>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</si>
  <si>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</si>
  <si>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</si>
  <si>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</si>
  <si>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</si>
  <si>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</si>
  <si>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</si>
  <si>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</si>
  <si>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</si>
  <si>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</si>
  <si>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</si>
  <si>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</si>
  <si>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</si>
  <si>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</si>
  <si>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</si>
  <si>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</si>
  <si>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</si>
  <si>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</si>
  <si>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</si>
  <si>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</si>
  <si>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</si>
  <si>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</si>
  <si>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</si>
  <si>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</si>
  <si>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</si>
  <si>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</si>
  <si>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</si>
  <si>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</si>
  <si>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</si>
  <si>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</si>
  <si>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</si>
  <si>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</si>
  <si>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</si>
  <si>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</si>
  <si>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</si>
  <si>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</si>
  <si>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</si>
  <si>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</si>
  <si>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</si>
  <si>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</si>
  <si>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</si>
  <si>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</si>
  <si>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</si>
  <si>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</si>
  <si>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</si>
  <si>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</si>
  <si>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</si>
  <si>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</si>
  <si>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</si>
  <si>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</si>
  <si>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</si>
  <si>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</si>
  <si>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</si>
  <si>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</si>
  <si>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</si>
  <si>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</si>
  <si>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</si>
  <si>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</si>
  <si>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</si>
  <si>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</si>
  <si>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</si>
  <si>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</si>
  <si>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</si>
  <si>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</si>
  <si>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</si>
  <si>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</si>
  <si>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</si>
  <si>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</si>
  <si>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</si>
  <si>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</si>
  <si>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</si>
  <si>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</si>
  <si>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</si>
  <si>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</si>
  <si>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</si>
  <si>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</si>
  <si>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</si>
  <si>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</si>
  <si>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</si>
  <si>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</si>
  <si>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</si>
  <si>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</si>
  <si>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</si>
  <si>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</si>
  <si>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</si>
  <si>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</si>
  <si>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</si>
  <si>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</si>
  <si>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</si>
  <si>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</si>
  <si>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</si>
  <si>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</si>
  <si>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</si>
  <si>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</si>
  <si>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</si>
  <si>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</si>
  <si>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</si>
  <si>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</si>
  <si>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</si>
  <si>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</si>
  <si>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</si>
  <si>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</si>
  <si>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</si>
  <si>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</si>
  <si>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</si>
  <si>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</si>
  <si>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</si>
  <si>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</si>
  <si>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</si>
  <si>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</si>
  <si>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</si>
  <si>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</si>
  <si>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</si>
  <si>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</si>
  <si>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</si>
  <si>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</si>
  <si>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</si>
  <si>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</si>
  <si>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</si>
  <si>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</si>
  <si>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</si>
  <si>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</si>
  <si>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</si>
  <si>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</si>
  <si>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</si>
  <si>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</si>
  <si>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</si>
  <si>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</si>
  <si>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</si>
  <si>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</si>
  <si>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</si>
  <si>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</si>
  <si>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</si>
  <si>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</si>
  <si>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</si>
  <si>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</si>
  <si>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</si>
  <si>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</si>
  <si>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</si>
  <si>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</si>
  <si>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</si>
  <si>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</si>
  <si>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</si>
  <si>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</si>
  <si>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</si>
  <si>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</si>
  <si>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</si>
  <si>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</si>
  <si>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</si>
  <si>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</si>
  <si>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</si>
  <si>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</si>
  <si>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</si>
  <si>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</si>
  <si>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</si>
  <si>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</si>
  <si>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</si>
  <si>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</si>
  <si>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</si>
  <si>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</si>
  <si>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</si>
  <si>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</si>
  <si>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</si>
  <si>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</si>
  <si>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</si>
  <si>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</si>
  <si>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</si>
  <si>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</si>
  <si>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</si>
  <si>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</si>
  <si>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</si>
  <si>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</si>
  <si>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</si>
  <si>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</si>
  <si>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</si>
  <si>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</si>
  <si>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</si>
  <si>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</si>
  <si>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</si>
  <si>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</si>
  <si>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</si>
  <si>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</si>
  <si>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</si>
  <si>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</si>
  <si>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</si>
  <si>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</si>
  <si>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</si>
  <si>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</si>
  <si>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</si>
  <si>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</si>
  <si>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</si>
  <si>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</si>
  <si>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</si>
  <si>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</si>
  <si>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</si>
  <si>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</si>
  <si>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</si>
  <si>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</si>
  <si>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</si>
  <si>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</si>
  <si>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</si>
  <si>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</si>
  <si>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</si>
  <si>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</si>
  <si>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</si>
  <si>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</si>
  <si>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</si>
  <si>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</si>
  <si>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</si>
  <si>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</si>
  <si>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</si>
  <si>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</si>
  <si>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</si>
  <si>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</si>
  <si>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</si>
  <si>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</si>
  <si>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</si>
  <si>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</si>
  <si>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</si>
  <si>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</si>
  <si>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</si>
  <si>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</si>
  <si>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</si>
  <si>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</si>
  <si>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</si>
  <si>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</si>
  <si>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</si>
  <si>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</si>
  <si>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</si>
  <si>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</si>
  <si>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</si>
  <si>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</si>
  <si>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</si>
  <si>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</si>
  <si>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</si>
  <si>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</si>
  <si>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</si>
  <si>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</si>
  <si>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</si>
  <si>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</si>
  <si>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</si>
  <si>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</si>
  <si>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</si>
  <si>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</si>
  <si>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</si>
  <si>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</si>
  <si>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</si>
  <si>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</si>
  <si>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</si>
  <si>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</si>
  <si>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</si>
  <si>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</si>
  <si>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</si>
  <si>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</si>
  <si>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</si>
  <si>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</si>
  <si>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</si>
  <si>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</si>
  <si>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</si>
  <si>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</si>
  <si>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</si>
  <si>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</si>
  <si>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</si>
  <si>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</si>
  <si>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</si>
  <si>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</si>
  <si>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</si>
  <si>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</si>
  <si>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</si>
  <si>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</si>
  <si>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</si>
  <si>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</si>
  <si>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</si>
  <si>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</si>
  <si>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</si>
  <si>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</si>
  <si>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</si>
  <si>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</si>
  <si>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</si>
  <si>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</si>
  <si>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</si>
  <si>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</si>
  <si>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</si>
  <si>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</si>
  <si>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</si>
  <si>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</si>
  <si>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</si>
  <si>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</si>
  <si>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</si>
  <si>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</si>
  <si>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</si>
  <si>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</si>
  <si>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</si>
  <si>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</si>
  <si>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</si>
  <si>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</si>
  <si>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</si>
  <si>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</si>
  <si>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</si>
  <si>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</si>
  <si>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</si>
  <si>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</si>
  <si>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</si>
  <si>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</si>
  <si>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</si>
  <si>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</si>
  <si>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</si>
  <si>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</si>
  <si>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</si>
  <si>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</si>
  <si>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</si>
  <si>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</si>
  <si>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</si>
  <si>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</si>
  <si>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</si>
  <si>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</si>
  <si>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</si>
  <si>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</si>
  <si>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</si>
  <si>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</si>
  <si>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</si>
  <si>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</si>
  <si>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</si>
  <si>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</si>
  <si>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</si>
  <si>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</si>
  <si>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</si>
  <si>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</si>
  <si>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</si>
  <si>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</si>
  <si>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</si>
  <si>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</si>
  <si>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</si>
  <si>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</si>
  <si>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</si>
  <si>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</si>
  <si>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</si>
  <si>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</si>
  <si>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</si>
  <si>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</si>
  <si>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</si>
  <si>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</si>
  <si>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</si>
  <si>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</si>
  <si>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</si>
  <si>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</si>
  <si>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</si>
  <si>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</si>
  <si>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</si>
  <si>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</si>
  <si>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</si>
  <si>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</si>
  <si>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</si>
  <si>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</si>
  <si>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</si>
  <si>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</si>
  <si>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</si>
  <si>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</si>
  <si>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</si>
  <si>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</si>
  <si>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</si>
  <si>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</si>
  <si>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</si>
  <si>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</si>
  <si>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</si>
  <si>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</si>
  <si>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</si>
  <si>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</si>
  <si>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</si>
  <si>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</si>
  <si>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</si>
  <si>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</si>
  <si>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</si>
  <si>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</si>
  <si>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</si>
  <si>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</si>
  <si>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</si>
  <si>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</si>
  <si>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</si>
  <si>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</si>
  <si>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</si>
  <si>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</si>
  <si>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</si>
  <si>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</si>
  <si>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</si>
  <si>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</si>
  <si>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</si>
  <si>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</si>
  <si>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</si>
  <si>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</si>
  <si>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</si>
  <si>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</si>
  <si>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</si>
  <si>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</si>
  <si>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</si>
  <si>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</si>
  <si>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</si>
  <si>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</si>
  <si>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</si>
  <si>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</si>
  <si>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</si>
  <si>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</si>
  <si>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</si>
  <si>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</si>
  <si>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</si>
  <si>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</si>
  <si>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</si>
  <si>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</si>
  <si>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</si>
  <si>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</si>
  <si>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</si>
  <si>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</si>
  <si>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</si>
  <si>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</si>
  <si>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</si>
  <si>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</si>
  <si>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</si>
  <si>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</si>
  <si>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</si>
  <si>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</si>
  <si>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</si>
  <si>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</si>
  <si>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</si>
  <si>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</si>
  <si>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</si>
  <si>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</si>
  <si>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</si>
  <si>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</si>
  <si>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</si>
  <si>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</si>
  <si>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</si>
  <si>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</si>
  <si>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</si>
  <si>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</si>
  <si>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</si>
  <si>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</si>
  <si>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</si>
  <si>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</si>
  <si>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</si>
  <si>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</si>
  <si>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</si>
  <si>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</si>
  <si>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</si>
  <si>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</si>
  <si>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</si>
  <si>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</si>
  <si>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</si>
  <si>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</si>
  <si>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</si>
  <si>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</si>
  <si>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</si>
  <si>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</si>
  <si>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</si>
  <si>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</si>
  <si>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</si>
  <si>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</si>
  <si>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</si>
  <si>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</si>
  <si>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</si>
  <si>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</si>
  <si>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</si>
  <si>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</si>
  <si>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</si>
  <si>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</si>
  <si>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</si>
  <si>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</si>
  <si>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</si>
  <si>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</si>
  <si>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</si>
  <si>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</si>
  <si>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</si>
  <si>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</si>
  <si>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</si>
  <si>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</si>
  <si>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</si>
  <si>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</si>
  <si>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</si>
  <si>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</si>
  <si>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</si>
  <si>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</si>
  <si>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</si>
  <si>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</si>
  <si>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</si>
  <si>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</si>
  <si>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</si>
  <si>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</si>
  <si>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</si>
  <si>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</si>
  <si>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</si>
  <si>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</si>
  <si>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</si>
  <si>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</si>
  <si>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</si>
  <si>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</si>
  <si>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</si>
  <si>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</si>
  <si>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</si>
  <si>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</si>
  <si>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</si>
  <si>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</si>
  <si>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</si>
  <si>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</si>
  <si>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</si>
  <si>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</si>
  <si>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</si>
  <si>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</si>
  <si>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</si>
  <si>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</si>
  <si>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</si>
  <si>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</si>
  <si>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</si>
  <si>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</si>
  <si>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</si>
  <si>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</si>
  <si>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</si>
  <si>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</si>
  <si>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</si>
  <si>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</si>
  <si>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</si>
  <si>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</si>
  <si>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</si>
  <si>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</si>
  <si>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</si>
  <si>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</si>
  <si>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</si>
  <si>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</si>
  <si>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</si>
  <si>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</si>
  <si>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</si>
  <si>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</si>
  <si>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</si>
  <si>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</si>
  <si>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</si>
  <si>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</si>
  <si>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</si>
  <si>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</si>
  <si>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</si>
  <si>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</si>
  <si>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</si>
  <si>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</si>
  <si>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</si>
  <si>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</si>
  <si>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</si>
  <si>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</si>
  <si>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</si>
  <si>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</si>
  <si>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</si>
  <si>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</si>
  <si>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</si>
  <si>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</si>
  <si>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</si>
  <si>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</si>
  <si>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</si>
  <si>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</si>
  <si>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</si>
  <si>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</si>
  <si>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</si>
  <si>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</si>
  <si>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</si>
  <si>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</si>
  <si>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</si>
  <si>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</si>
  <si>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</si>
  <si>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</si>
  <si>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</si>
  <si>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</si>
  <si>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</si>
  <si>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</si>
  <si>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</si>
  <si>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</si>
  <si>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</si>
  <si>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</si>
  <si>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</si>
  <si>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</si>
  <si>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</si>
  <si>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</si>
  <si>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</si>
  <si>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</si>
  <si>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</si>
  <si>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</si>
  <si>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</si>
  <si>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</si>
  <si>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</si>
  <si>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</si>
  <si>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</si>
  <si>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</si>
  <si>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</si>
  <si>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</si>
  <si>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</si>
  <si>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</si>
  <si>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</si>
  <si>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</si>
  <si>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</si>
  <si>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</si>
  <si>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</si>
  <si>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</si>
  <si>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</si>
  <si>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</si>
  <si>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</si>
  <si>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</si>
  <si>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</si>
  <si>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</si>
  <si>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</si>
  <si>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</si>
  <si>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</si>
  <si>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</si>
  <si>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</si>
  <si>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</si>
  <si>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</si>
  <si>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</si>
  <si>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</si>
  <si>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</si>
  <si>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</si>
  <si>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</si>
  <si>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</si>
  <si>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</si>
  <si>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</si>
  <si>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</si>
  <si>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</si>
  <si>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</si>
  <si>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</si>
  <si>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</si>
  <si>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</si>
  <si>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</si>
  <si>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</si>
  <si>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</si>
  <si>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</si>
  <si>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</si>
  <si>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</si>
  <si>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</si>
  <si>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</si>
  <si>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</si>
  <si>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</si>
  <si>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</si>
  <si>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</si>
  <si>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</si>
  <si>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</si>
  <si>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</si>
  <si>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</si>
  <si>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</si>
  <si>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</si>
  <si>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</si>
  <si>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</si>
  <si>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</si>
  <si>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</si>
  <si>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</si>
  <si>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</si>
  <si>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</si>
  <si>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</si>
  <si>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</si>
  <si>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</si>
  <si>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</si>
  <si>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</si>
  <si>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</si>
  <si>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</si>
  <si>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</si>
  <si>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</si>
  <si>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</si>
  <si>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</si>
  <si>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</si>
  <si>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</si>
  <si>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</si>
  <si>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</si>
  <si>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</si>
  <si>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</si>
  <si>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</si>
  <si>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</si>
  <si>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</si>
  <si>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</si>
  <si>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</si>
  <si>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</si>
  <si>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</si>
  <si>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</si>
  <si>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</si>
  <si>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</si>
  <si>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</si>
  <si>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</si>
  <si>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</si>
  <si>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</si>
  <si>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</si>
  <si>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</si>
  <si>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</si>
  <si>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</si>
  <si>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</si>
  <si>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</si>
  <si>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</si>
  <si>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</si>
  <si>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</si>
  <si>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</si>
  <si>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</si>
  <si>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</si>
  <si>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</si>
  <si>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</si>
  <si>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</si>
  <si>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</si>
  <si>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</si>
  <si>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</si>
  <si>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</si>
  <si>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</si>
  <si>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</si>
  <si>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</si>
  <si>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</si>
  <si>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</si>
  <si>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</si>
  <si>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</si>
  <si>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</si>
  <si>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</si>
  <si>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</si>
  <si>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</si>
  <si>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</si>
  <si>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</si>
  <si>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</si>
  <si>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</si>
  <si>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</si>
  <si>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</si>
  <si>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</si>
  <si>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</si>
  <si>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</si>
  <si>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</si>
  <si>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</si>
  <si>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</si>
  <si>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</si>
  <si>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</si>
  <si>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</si>
  <si>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</si>
  <si>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</si>
  <si>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</si>
  <si>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</si>
  <si>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</si>
  <si>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</si>
  <si>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</si>
  <si>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</si>
  <si>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</si>
  <si>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</si>
  <si>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</si>
  <si>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</si>
  <si>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</si>
  <si>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</si>
  <si>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</si>
  <si>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</si>
  <si>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</si>
  <si>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</si>
  <si>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</si>
  <si>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</si>
  <si>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</si>
  <si>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</si>
  <si>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</si>
  <si>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</si>
  <si>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</si>
  <si>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</si>
  <si>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</si>
  <si>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</si>
  <si>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</si>
  <si>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</si>
  <si>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</si>
  <si>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</si>
  <si>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</si>
  <si>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</si>
  <si>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</si>
  <si>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</si>
  <si>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</si>
  <si>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</si>
  <si>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</si>
  <si>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</si>
  <si>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</si>
  <si>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</si>
  <si>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</si>
  <si>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</si>
  <si>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</si>
  <si>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</si>
  <si>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</si>
  <si>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</si>
  <si>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</si>
  <si>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</si>
  <si>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</si>
  <si>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</si>
  <si>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</si>
  <si>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</si>
  <si>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</si>
  <si>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</si>
  <si>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</si>
  <si>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</si>
  <si>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</si>
  <si>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</si>
  <si>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</si>
  <si>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</si>
  <si>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</si>
  <si>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</si>
  <si>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</si>
  <si>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</si>
  <si>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</si>
  <si>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</si>
  <si>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</si>
  <si>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</si>
  <si>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</si>
  <si>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</si>
  <si>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</si>
  <si>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</si>
  <si>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</si>
  <si>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</si>
  <si>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</si>
  <si>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</si>
  <si>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</si>
  <si>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</si>
  <si>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</si>
  <si>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</si>
  <si>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</si>
  <si>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</si>
  <si>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</si>
  <si>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</si>
  <si>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</si>
  <si>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</si>
  <si>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</si>
  <si>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</si>
  <si>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</si>
  <si>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</si>
  <si>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</si>
  <si>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</si>
  <si>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</si>
  <si>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</si>
  <si>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</si>
  <si>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</si>
  <si>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</si>
  <si>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</si>
  <si>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</si>
  <si>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</si>
  <si>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</si>
  <si>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</si>
  <si>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</si>
  <si>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</si>
  <si>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</si>
  <si>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</si>
  <si>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</si>
  <si>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</si>
  <si>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</si>
  <si>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</si>
  <si>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</si>
  <si>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</si>
  <si>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</si>
  <si>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</si>
  <si>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</si>
  <si>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</si>
  <si>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</si>
  <si>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</si>
  <si>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</si>
  <si>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</si>
  <si>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</si>
  <si>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</si>
  <si>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</si>
  <si>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</si>
  <si>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</si>
  <si>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</si>
  <si>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</si>
  <si>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</si>
  <si>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</si>
  <si>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</si>
  <si>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</si>
  <si>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</si>
  <si>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</si>
  <si>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</si>
  <si>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</si>
  <si>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</si>
  <si>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</si>
  <si>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</si>
  <si>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</si>
  <si>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</si>
  <si>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</si>
  <si>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</si>
  <si>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</si>
  <si>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</si>
  <si>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</si>
  <si>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</si>
  <si>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</si>
  <si>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</si>
  <si>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</si>
  <si>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</si>
  <si>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</si>
  <si>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</si>
  <si>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</si>
  <si>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</si>
  <si>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</si>
  <si>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</si>
  <si>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</si>
  <si>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</si>
  <si>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</si>
  <si>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</si>
  <si>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</si>
  <si>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</si>
  <si>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</si>
  <si>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</si>
  <si>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</si>
  <si>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</si>
  <si>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</si>
  <si>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</si>
  <si>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</si>
  <si>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</si>
  <si>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</si>
  <si>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</si>
  <si>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</si>
  <si>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</si>
  <si>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</si>
  <si>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</si>
  <si>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</si>
  <si>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</si>
  <si>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</si>
  <si>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</si>
  <si>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</si>
  <si>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</si>
  <si>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</si>
  <si>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</si>
  <si>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</si>
  <si>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</si>
  <si>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</si>
  <si>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</si>
  <si>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</si>
  <si>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</si>
  <si>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</si>
  <si>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</si>
  <si>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</si>
  <si>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</si>
  <si>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2021-54-200000115.0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</si>
  <si>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</si>
  <si>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181</t>
  </si>
  <si>
    <t>200</t>
  </si>
  <si>
    <t>248</t>
  </si>
  <si>
    <t>138</t>
  </si>
  <si>
    <t>245</t>
  </si>
  <si>
    <t>244</t>
  </si>
  <si>
    <t>344</t>
  </si>
  <si>
    <t>326</t>
  </si>
  <si>
    <t>119</t>
  </si>
  <si>
    <t>BIRNDAR ATENCIOS A LA PRIMERA INFANCIA, A NIOÑOS DE 0 A 5 AÑOS Y MADRES GESTANTES</t>
  </si>
  <si>
    <t>BRINDAR ATENCION A LA PRIMERA INFANCIA A NIÑOS DE O  A  5  AÑOS Y MADRES GESTANTES</t>
  </si>
  <si>
    <t>CARMEN ROSA GUERRERO DE MANZANO</t>
  </si>
  <si>
    <t>YELY RUSMARI ORTEGA RINCON</t>
  </si>
  <si>
    <t>BARRIO FUNDSCION 90  - PACHELLY</t>
  </si>
  <si>
    <t>310-2907416</t>
  </si>
  <si>
    <t>BARRIO FUNDACION 90 - PACHELLY</t>
  </si>
  <si>
    <t>ASOPHCB.PACELLY@HOTMAIL.COM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</si>
</sst>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zoomScale="20" zoomScaleNormal="85" zoomScaleSheetLayoutView="20" zoomScalePageLayoutView="40" workbookViewId="0">
      <selection activeCell="C10" sqref="C1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2" t="s">
        <v>822</v>
      </c>
      <c r="I15" s="32" t="s">
        <v>2624</v>
      </c>
      <c r="J15" s="107"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8">
        <v>800231110</v>
      </c>
      <c r="C20" s="5"/>
      <c r="D20" s="73"/>
      <c r="E20" s="5"/>
      <c r="F20" s="5"/>
      <c r="G20" s="5"/>
      <c r="H20" s="242"/>
      <c r="I20" s="148" t="s">
        <v>1157</v>
      </c>
      <c r="J20" s="149" t="s">
        <v>859</v>
      </c>
      <c r="K20" s="150">
        <v>687345254</v>
      </c>
      <c r="L20" s="151"/>
      <c r="M20" s="151"/>
      <c r="N20" s="134">
        <f>+(M20-L20)/30</f>
        <v>0</v>
      </c>
      <c r="O20" s="137"/>
      <c r="U20" s="133"/>
      <c r="V20" s="104">
        <f ca="1">NOW()</f>
        <v>44194.577875000003</v>
      </c>
      <c r="W20" s="104">
        <f ca="1">NOW()</f>
        <v>44194.577875000003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3"/>
      <c r="R23" s="55"/>
      <c r="S23" s="104"/>
      <c r="T23" s="104"/>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DE PADRES DE HOGARES COMUNITARIOS DE BIENESTAR DEL CORREGIMIENTO DE PACHELLY</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2677</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c r="C48" s="111"/>
      <c r="D48" s="109"/>
      <c r="E48" s="144"/>
      <c r="F48" s="144"/>
      <c r="G48" s="159" t="str">
        <f>IF(AND(E48&lt;&gt;"",F48&lt;&gt;""),((F48-E48)/30),"")</f>
        <v/>
      </c>
      <c r="H48" s="113"/>
      <c r="I48" s="112"/>
      <c r="J48" s="112"/>
      <c r="K48" s="115"/>
      <c r="L48" s="114"/>
      <c r="M48" s="116"/>
      <c r="N48" s="114"/>
      <c r="O48" s="114"/>
      <c r="P48" s="78"/>
    </row>
    <row r="49" spans="1:16" s="6" customFormat="1" ht="24.75" customHeight="1" x14ac:dyDescent="0.25">
      <c r="A49" s="142">
        <v>2</v>
      </c>
      <c r="B49" s="110"/>
      <c r="C49" s="111"/>
      <c r="D49" s="109"/>
      <c r="E49" s="144"/>
      <c r="F49" s="144"/>
      <c r="G49" s="159" t="str">
        <f t="shared" ref="G49:G50" si="2">IF(AND(E49&lt;&gt;"",F49&lt;&gt;""),((F49-E49)/30),"")</f>
        <v/>
      </c>
      <c r="H49" s="113"/>
      <c r="I49" s="112"/>
      <c r="J49" s="112"/>
      <c r="K49" s="115"/>
      <c r="L49" s="114"/>
      <c r="M49" s="116"/>
      <c r="N49" s="114"/>
      <c r="O49" s="114"/>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2678</v>
      </c>
      <c r="E114" s="144">
        <v>40934</v>
      </c>
      <c r="F114" s="144">
        <v>41273</v>
      </c>
      <c r="G114" s="159">
        <f>IF(AND(E114&lt;&gt;"",F114&lt;&gt;""),((F114-E114)/30),"")</f>
        <v>11.3</v>
      </c>
      <c r="H114" s="121" t="s">
        <v>2688</v>
      </c>
      <c r="I114" s="120" t="s">
        <v>1157</v>
      </c>
      <c r="J114" s="120" t="s">
        <v>859</v>
      </c>
      <c r="K114" s="122">
        <v>89444052</v>
      </c>
      <c r="L114" s="100" t="e">
        <f>+IF(AND(K114&gt;0,O114="Ejecución"),(K114/877802)*Tabla28[[#This Row],[% participación]],IF(AND(K114&gt;0,O114&lt;&gt;"Ejecución"),"-",""))</f>
        <v>#VALUE!</v>
      </c>
      <c r="M114" s="123"/>
      <c r="N114" s="172" t="str">
        <f>+IF(M118="No",1,IF(M118="Si","Ingrese %",""))</f>
        <v/>
      </c>
      <c r="O114" s="161" t="s">
        <v>1150</v>
      </c>
      <c r="P114" s="78"/>
    </row>
    <row r="115" spans="1:16" s="6" customFormat="1" ht="24.75" customHeight="1" x14ac:dyDescent="0.25">
      <c r="A115" s="142">
        <v>2</v>
      </c>
      <c r="B115" s="160" t="s">
        <v>2665</v>
      </c>
      <c r="C115" s="162" t="s">
        <v>31</v>
      </c>
      <c r="D115" s="63" t="s">
        <v>2679</v>
      </c>
      <c r="E115" s="144">
        <v>41296</v>
      </c>
      <c r="F115" s="144">
        <v>41639</v>
      </c>
      <c r="G115" s="159">
        <f t="shared" ref="G115:G116" si="4">IF(AND(E115&lt;&gt;"",F115&lt;&gt;""),((F115-E115)/30),"")</f>
        <v>11.433333333333334</v>
      </c>
      <c r="H115" s="64" t="s">
        <v>2687</v>
      </c>
      <c r="I115" s="63" t="s">
        <v>1157</v>
      </c>
      <c r="J115" s="63" t="s">
        <v>859</v>
      </c>
      <c r="K115" s="68">
        <v>107623861</v>
      </c>
      <c r="L115" s="100" t="e">
        <f>+IF(AND(K115&gt;0,O115="Ejecución"),(K115/877802)*Tabla28[[#This Row],[% participación]],IF(AND(K115&gt;0,O115&lt;&gt;"Ejecución"),"-",""))</f>
        <v>#VALUE!</v>
      </c>
      <c r="M115" s="65"/>
      <c r="N115" s="172" t="str">
        <f>+IF(M118="No",1,IF(M118="Si","Ingrese %",""))</f>
        <v/>
      </c>
      <c r="O115" s="161" t="s">
        <v>1150</v>
      </c>
      <c r="P115" s="78"/>
    </row>
    <row r="116" spans="1:16" s="6" customFormat="1" ht="24.75" customHeight="1" x14ac:dyDescent="0.25">
      <c r="A116" s="142">
        <v>3</v>
      </c>
      <c r="B116" s="160" t="s">
        <v>2665</v>
      </c>
      <c r="C116" s="162" t="s">
        <v>31</v>
      </c>
      <c r="D116" s="63" t="s">
        <v>2680</v>
      </c>
      <c r="E116" s="144">
        <v>41661</v>
      </c>
      <c r="F116" s="144">
        <v>41973</v>
      </c>
      <c r="G116" s="159">
        <f t="shared" si="4"/>
        <v>10.4</v>
      </c>
      <c r="H116" s="64" t="s">
        <v>2688</v>
      </c>
      <c r="I116" s="63" t="s">
        <v>1157</v>
      </c>
      <c r="J116" s="63" t="s">
        <v>859</v>
      </c>
      <c r="K116" s="68">
        <v>157918809</v>
      </c>
      <c r="L116" s="100" t="e">
        <f>+IF(AND(K116&gt;0,O116="Ejecución"),(K116/877802)*Tabla28[[#This Row],[% participación]],IF(AND(K116&gt;0,O116&lt;&gt;"Ejecución"),"-",""))</f>
        <v>#VALUE!</v>
      </c>
      <c r="M116" s="65"/>
      <c r="N116" s="172" t="str">
        <f>+IF(M118="No",1,IF(M118="Si","Ingrese %",""))</f>
        <v/>
      </c>
      <c r="O116" s="161" t="s">
        <v>1150</v>
      </c>
      <c r="P116" s="78"/>
    </row>
    <row r="117" spans="1:16" s="6" customFormat="1" ht="24.75" customHeight="1" outlineLevel="1" x14ac:dyDescent="0.25">
      <c r="A117" s="142">
        <v>4</v>
      </c>
      <c r="B117" s="160" t="s">
        <v>2665</v>
      </c>
      <c r="C117" s="162" t="s">
        <v>31</v>
      </c>
      <c r="D117" s="63" t="s">
        <v>2681</v>
      </c>
      <c r="E117" s="144">
        <v>42035</v>
      </c>
      <c r="F117" s="144">
        <v>42369</v>
      </c>
      <c r="G117" s="159">
        <f t="shared" ref="G117:G159" si="5">IF(AND(E117&lt;&gt;"",F117&lt;&gt;""),((F117-E117)/30),"")</f>
        <v>11.133333333333333</v>
      </c>
      <c r="H117" s="64" t="s">
        <v>2688</v>
      </c>
      <c r="I117" s="63" t="s">
        <v>1157</v>
      </c>
      <c r="J117" s="63" t="s">
        <v>859</v>
      </c>
      <c r="K117" s="68">
        <v>150439016</v>
      </c>
      <c r="L117" s="100" t="e">
        <f>+IF(AND(K117&gt;0,O117="Ejecución"),(K117/877802)*Tabla28[[#This Row],[% participación]],IF(AND(K117&gt;0,O117&lt;&gt;"Ejecución"),"-",""))</f>
        <v>#VALUE!</v>
      </c>
      <c r="M117" s="65"/>
      <c r="N117" s="172" t="str">
        <f>+IF(M118="No",1,IF(M118="Si","Ingrese %",""))</f>
        <v/>
      </c>
      <c r="O117" s="161" t="s">
        <v>1150</v>
      </c>
      <c r="P117" s="78"/>
    </row>
    <row r="118" spans="1:16" s="7" customFormat="1" ht="24.75" customHeight="1" outlineLevel="1" x14ac:dyDescent="0.25">
      <c r="A118" s="143">
        <v>5</v>
      </c>
      <c r="B118" s="160" t="s">
        <v>2665</v>
      </c>
      <c r="C118" s="162" t="s">
        <v>31</v>
      </c>
      <c r="D118" s="63" t="s">
        <v>2682</v>
      </c>
      <c r="E118" s="144">
        <v>42399</v>
      </c>
      <c r="F118" s="144">
        <v>42719</v>
      </c>
      <c r="G118" s="159">
        <f t="shared" si="5"/>
        <v>10.666666666666666</v>
      </c>
      <c r="H118" s="121" t="s">
        <v>2688</v>
      </c>
      <c r="I118" s="63" t="s">
        <v>1157</v>
      </c>
      <c r="J118" s="63" t="s">
        <v>859</v>
      </c>
      <c r="K118" s="68">
        <v>323080614</v>
      </c>
      <c r="L118" s="100" t="e">
        <f>+IF(AND(K118&gt;0,O118="Ejecución"),(K118/877802)*Tabla28[[#This Row],[% participación]],IF(AND(K118&gt;0,O118&lt;&gt;"Ejecución"),"-",""))</f>
        <v>#VALUE!</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t="s">
        <v>2683</v>
      </c>
      <c r="E119" s="144">
        <v>42399</v>
      </c>
      <c r="F119" s="144">
        <v>42719</v>
      </c>
      <c r="G119" s="159">
        <f t="shared" si="5"/>
        <v>10.666666666666666</v>
      </c>
      <c r="H119" s="121" t="s">
        <v>2688</v>
      </c>
      <c r="I119" s="63" t="s">
        <v>1157</v>
      </c>
      <c r="J119" s="63" t="s">
        <v>859</v>
      </c>
      <c r="K119" s="68">
        <v>193964770</v>
      </c>
      <c r="L119" s="100" t="e">
        <f>+IF(AND(K119&gt;0,O119="Ejecución"),(K119/877802)*Tabla28[[#This Row],[% participación]],IF(AND(K119&gt;0,O119&lt;&gt;"Ejecución"),"-",""))</f>
        <v>#VALUE!</v>
      </c>
      <c r="M119" s="65"/>
      <c r="N119" s="172" t="str">
        <f t="shared" si="6"/>
        <v/>
      </c>
      <c r="O119" s="161" t="s">
        <v>1150</v>
      </c>
      <c r="P119" s="79"/>
    </row>
    <row r="120" spans="1:16" s="7" customFormat="1" ht="24.75" customHeight="1" outlineLevel="1" x14ac:dyDescent="0.25">
      <c r="A120" s="143">
        <v>7</v>
      </c>
      <c r="B120" s="160" t="s">
        <v>2665</v>
      </c>
      <c r="C120" s="162" t="s">
        <v>31</v>
      </c>
      <c r="D120" s="63" t="s">
        <v>2684</v>
      </c>
      <c r="E120" s="144">
        <v>43085</v>
      </c>
      <c r="F120" s="144">
        <v>43404</v>
      </c>
      <c r="G120" s="159">
        <f t="shared" si="5"/>
        <v>10.633333333333333</v>
      </c>
      <c r="H120" s="121" t="s">
        <v>2688</v>
      </c>
      <c r="I120" s="63" t="s">
        <v>1157</v>
      </c>
      <c r="J120" s="63" t="s">
        <v>859</v>
      </c>
      <c r="K120" s="68">
        <v>322925166</v>
      </c>
      <c r="L120" s="100" t="e">
        <f>+IF(AND(K120&gt;0,O120="Ejecución"),(K120/877802)*Tabla28[[#This Row],[% participación]],IF(AND(K120&gt;0,O120&lt;&gt;"Ejecución"),"-",""))</f>
        <v>#VALUE!</v>
      </c>
      <c r="M120" s="65"/>
      <c r="N120" s="172" t="str">
        <f t="shared" si="6"/>
        <v/>
      </c>
      <c r="O120" s="161" t="s">
        <v>1150</v>
      </c>
      <c r="P120" s="79"/>
    </row>
    <row r="121" spans="1:16" s="7" customFormat="1" ht="24.75" customHeight="1" outlineLevel="1" x14ac:dyDescent="0.25">
      <c r="A121" s="143">
        <v>8</v>
      </c>
      <c r="B121" s="160" t="s">
        <v>2665</v>
      </c>
      <c r="C121" s="162" t="s">
        <v>31</v>
      </c>
      <c r="D121" s="63" t="s">
        <v>2685</v>
      </c>
      <c r="E121" s="144">
        <v>43405</v>
      </c>
      <c r="F121" s="144">
        <v>43439</v>
      </c>
      <c r="G121" s="159">
        <f t="shared" si="5"/>
        <v>1.1333333333333333</v>
      </c>
      <c r="H121" s="121" t="s">
        <v>2688</v>
      </c>
      <c r="I121" s="63" t="s">
        <v>1157</v>
      </c>
      <c r="J121" s="63" t="s">
        <v>859</v>
      </c>
      <c r="K121" s="68">
        <v>64502934</v>
      </c>
      <c r="L121" s="100" t="e">
        <f>+IF(AND(K121&gt;0,O121="Ejecución"),(K121/877802)*Tabla28[[#This Row],[% participación]],IF(AND(K121&gt;0,O121&lt;&gt;"Ejecución"),"-",""))</f>
        <v>#VALUE!</v>
      </c>
      <c r="M121" s="65"/>
      <c r="N121" s="172" t="str">
        <f t="shared" si="6"/>
        <v/>
      </c>
      <c r="O121" s="161" t="s">
        <v>1150</v>
      </c>
      <c r="P121" s="79"/>
    </row>
    <row r="122" spans="1:16" s="7" customFormat="1" ht="24.75" customHeight="1" outlineLevel="1" x14ac:dyDescent="0.25">
      <c r="A122" s="143">
        <v>9</v>
      </c>
      <c r="B122" s="160" t="s">
        <v>2665</v>
      </c>
      <c r="C122" s="162" t="s">
        <v>31</v>
      </c>
      <c r="D122" s="63" t="s">
        <v>2686</v>
      </c>
      <c r="E122" s="144">
        <v>43487</v>
      </c>
      <c r="F122" s="144">
        <v>43819</v>
      </c>
      <c r="G122" s="159">
        <f t="shared" si="5"/>
        <v>11.066666666666666</v>
      </c>
      <c r="H122" s="121" t="s">
        <v>2688</v>
      </c>
      <c r="I122" s="63" t="s">
        <v>1157</v>
      </c>
      <c r="J122" s="63" t="s">
        <v>859</v>
      </c>
      <c r="K122" s="68">
        <v>696659400</v>
      </c>
      <c r="L122" s="100" t="e">
        <f>+IF(AND(K122&gt;0,O122="Ejecución"),(K122/877802)*Tabla28[[#This Row],[% participación]],IF(AND(K122&gt;0,O122&lt;&gt;"Ejecución"),"-",""))</f>
        <v>#VALUE!</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121"/>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0.01</v>
      </c>
      <c r="G179" s="164">
        <f>IF(F179&gt;0,SUM(E179+F179),"")</f>
        <v>0.03</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20620357.620000001</v>
      </c>
      <c r="F185" s="92"/>
      <c r="G185" s="93"/>
      <c r="H185" s="88"/>
      <c r="I185" s="90" t="s">
        <v>2627</v>
      </c>
      <c r="J185" s="165">
        <f>+SUM(M179:M183)</f>
        <v>0.02</v>
      </c>
      <c r="K185" s="235" t="s">
        <v>2628</v>
      </c>
      <c r="L185" s="235"/>
      <c r="M185" s="94">
        <f>+J185*(SUM(K20:K35))</f>
        <v>13746905.08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32751</v>
      </c>
      <c r="D193" s="5"/>
      <c r="E193" s="125">
        <v>1761</v>
      </c>
      <c r="F193" s="5"/>
      <c r="G193" s="5"/>
      <c r="H193" s="146" t="s">
        <v>2689</v>
      </c>
      <c r="J193" s="5"/>
      <c r="K193" s="126">
        <v>41661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2691</v>
      </c>
      <c r="J211" s="27" t="s">
        <v>2622</v>
      </c>
      <c r="K211" s="147" t="s">
        <v>2693</v>
      </c>
      <c r="L211" s="21"/>
      <c r="M211" s="21"/>
      <c r="N211" s="21"/>
      <c r="O211" s="8"/>
    </row>
    <row r="212" spans="1:15" x14ac:dyDescent="0.25">
      <c r="A212" s="9"/>
      <c r="B212" s="27" t="s">
        <v>2619</v>
      </c>
      <c r="C212" s="146" t="s">
        <v>2690</v>
      </c>
      <c r="D212" s="21"/>
      <c r="G212" s="27" t="s">
        <v>2621</v>
      </c>
      <c r="H212" s="147" t="s">
        <v>2692</v>
      </c>
      <c r="J212" s="27" t="s">
        <v>2623</v>
      </c>
      <c r="K212" s="146"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3" manualBreakCount="3">
    <brk id="46" max="14" man="1"/>
    <brk id="107" max="16383" man="1"/>
    <brk id="186" max="14" man="1"/>
  </rowBreaks>
  <colBreaks count="1" manualBreakCount="1">
    <brk id="15" max="1048575" man="1"/>
  </colBreaks>
  <ignoredErrors>
    <ignoredError sqref="B106:B107 D125:D160 M122:M160 G114:G121 L106:L107 G124:G160 L83:L90 G48:G90 B83:B90 G122 G123 I125: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schemas.openxmlformats.org/package/2006/metadata/core-properties"/>
    <ds:schemaRef ds:uri="http://purl.org/dc/terms/"/>
    <ds:schemaRef ds:uri="http://www.w3.org/XML/1998/namespace"/>
    <ds:schemaRef ds:uri="http://purl.org/dc/dcmitype/"/>
    <ds:schemaRef ds:uri="http://schemas.microsoft.com/office/2006/metadata/properties"/>
    <ds:schemaRef ds:uri="http://schemas.microsoft.com/office/infopath/2007/PartnerControls"/>
    <ds:schemaRef ds:uri="a65d333d-5b59-4810-bc94-b80d9325abbc"/>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aso.pachelly</cp:lastModifiedBy>
  <cp:lastPrinted>2020-12-29T18:50:50Z</cp:lastPrinted>
  <dcterms:created xsi:type="dcterms:W3CDTF">2020-10-14T21:57:42Z</dcterms:created>
  <dcterms:modified xsi:type="dcterms:W3CDTF">2020-12-29T18:52:18Z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