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DO FUNDEBIS\ATLANTI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<sst xmlns="http://schemas.openxmlformats.org/spreadsheetml/2006/main" count="3067" uniqueCount="2693">
  <si>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</si>
  <si>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</si>
  <si>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</si>
  <si>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</si>
  <si>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</si>
  <si>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</si>
  <si>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</si>
  <si>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</si>
  <si>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</si>
  <si>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</si>
  <si>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</si>
  <si>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</si>
  <si>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</si>
  <si>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</si>
  <si>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</si>
  <si>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</si>
  <si>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</si>
  <si>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</si>
  <si>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</si>
  <si>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</si>
  <si>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</si>
  <si>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</si>
  <si>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</si>
  <si>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</si>
  <si>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</si>
  <si>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</si>
  <si>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</si>
  <si>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</si>
  <si>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</si>
  <si>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</si>
  <si>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</si>
  <si>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</si>
  <si>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</si>
  <si>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</si>
  <si>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</si>
  <si>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</si>
  <si>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</si>
  <si>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</si>
  <si>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</si>
  <si>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</si>
  <si>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</si>
  <si>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</si>
  <si>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</si>
  <si>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</si>
  <si>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</si>
  <si>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</si>
  <si>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</si>
  <si>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</si>
  <si>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</si>
  <si>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</si>
  <si>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</si>
  <si>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</si>
  <si>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</si>
  <si>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</si>
  <si>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</si>
  <si>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</si>
  <si>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</si>
  <si>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</si>
  <si>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</si>
  <si>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</si>
  <si>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</si>
  <si>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</si>
  <si>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</si>
  <si>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</si>
  <si>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</si>
  <si>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</si>
  <si>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</si>
  <si>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</si>
  <si>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</si>
  <si>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</si>
  <si>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</si>
  <si>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</si>
  <si>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</si>
  <si>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</si>
  <si>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</si>
  <si>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</si>
  <si>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</si>
  <si>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</si>
  <si>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</si>
  <si>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</si>
  <si>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</si>
  <si>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</si>
  <si>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</si>
  <si>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</si>
  <si>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</si>
  <si>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</si>
  <si>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</si>
  <si>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</si>
  <si>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</si>
  <si>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</si>
  <si>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</si>
  <si>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</si>
  <si>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</si>
  <si>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</si>
  <si>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</si>
  <si>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</si>
  <si>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</si>
  <si>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</si>
  <si>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</si>
  <si>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</si>
  <si>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</si>
  <si>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</si>
  <si>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</si>
  <si>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</si>
  <si>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</si>
  <si>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</si>
  <si>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</si>
  <si>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</si>
  <si>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</si>
  <si>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</si>
  <si>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</si>
  <si>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</si>
  <si>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</si>
  <si>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</si>
  <si>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</si>
  <si>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</si>
  <si>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</si>
  <si>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</si>
  <si>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</si>
  <si>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</si>
  <si>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</si>
  <si>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</si>
  <si>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</si>
  <si>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</si>
  <si>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</si>
  <si>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</si>
  <si>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</si>
  <si>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</si>
  <si>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</si>
  <si>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</si>
  <si>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</si>
  <si>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</si>
  <si>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</si>
  <si>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</si>
  <si>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</si>
  <si>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</si>
  <si>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</si>
  <si>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</si>
  <si>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</si>
  <si>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</si>
  <si>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</si>
  <si>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</si>
  <si>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</si>
  <si>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</si>
  <si>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</si>
  <si>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</si>
  <si>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</si>
  <si>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</si>
  <si>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</si>
  <si>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</si>
  <si>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</si>
  <si>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</si>
  <si>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</si>
  <si>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</si>
  <si>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</si>
  <si>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</si>
  <si>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</si>
  <si>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</si>
  <si>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</si>
  <si>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</si>
  <si>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</si>
  <si>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</si>
  <si>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</si>
  <si>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</si>
  <si>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</si>
  <si>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</si>
  <si>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</si>
  <si>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</si>
  <si>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</si>
  <si>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</si>
  <si>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</si>
  <si>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</si>
  <si>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</si>
  <si>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</si>
  <si>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</si>
  <si>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</si>
  <si>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</si>
  <si>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</si>
  <si>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</si>
  <si>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</si>
  <si>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</si>
  <si>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</si>
  <si>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</si>
  <si>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</si>
  <si>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</si>
  <si>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</si>
  <si>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</si>
  <si>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</si>
  <si>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</si>
  <si>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</si>
  <si>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</si>
  <si>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</si>
  <si>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</si>
  <si>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</si>
  <si>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</si>
  <si>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</si>
  <si>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</si>
  <si>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</si>
  <si>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</si>
  <si>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</si>
  <si>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</si>
  <si>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</si>
  <si>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</si>
  <si>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</si>
  <si>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</si>
  <si>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</si>
  <si>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</si>
  <si>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</si>
  <si>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</si>
  <si>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</si>
  <si>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</si>
  <si>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</si>
  <si>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</si>
  <si>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</si>
  <si>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</si>
  <si>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</si>
  <si>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</si>
  <si>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</si>
  <si>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</si>
  <si>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</si>
  <si>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</si>
  <si>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</si>
  <si>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</si>
  <si>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</si>
  <si>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</si>
  <si>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</si>
  <si>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</si>
  <si>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</si>
  <si>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</si>
  <si>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</si>
  <si>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</si>
  <si>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</si>
  <si>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</si>
  <si>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</si>
  <si>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</si>
  <si>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</si>
  <si>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</si>
  <si>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</si>
  <si>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</si>
  <si>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</si>
  <si>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</si>
  <si>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</si>
  <si>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</si>
  <si>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</si>
  <si>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</si>
  <si>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</si>
  <si>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</si>
  <si>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</si>
  <si>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</si>
  <si>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</si>
  <si>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</si>
  <si>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</si>
  <si>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</si>
  <si>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</si>
  <si>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</si>
  <si>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</si>
  <si>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</si>
  <si>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</si>
  <si>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</si>
  <si>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</si>
  <si>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</si>
  <si>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</si>
  <si>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</si>
  <si>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</si>
  <si>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</si>
  <si>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</si>
  <si>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</si>
  <si>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</si>
  <si>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</si>
  <si>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</si>
  <si>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</si>
  <si>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</si>
  <si>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</si>
  <si>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</si>
  <si>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</si>
  <si>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</si>
  <si>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</si>
  <si>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</si>
  <si>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</si>
  <si>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</si>
  <si>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</si>
  <si>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</si>
  <si>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</si>
  <si>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</si>
  <si>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</si>
  <si>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</si>
  <si>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</si>
  <si>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</si>
  <si>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</si>
  <si>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</si>
  <si>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</si>
  <si>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</si>
  <si>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</si>
  <si>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</si>
  <si>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</si>
  <si>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</si>
  <si>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</si>
  <si>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</si>
  <si>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</si>
  <si>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</si>
  <si>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</si>
  <si>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</si>
  <si>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</si>
  <si>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</si>
  <si>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</si>
  <si>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</si>
  <si>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</si>
  <si>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</si>
  <si>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</si>
  <si>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</si>
  <si>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</si>
  <si>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</si>
  <si>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</si>
  <si>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</si>
  <si>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</si>
  <si>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</si>
  <si>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</si>
  <si>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</si>
  <si>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</si>
  <si>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</si>
  <si>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</si>
  <si>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</si>
  <si>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</si>
  <si>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</si>
  <si>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</si>
  <si>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</si>
  <si>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</si>
  <si>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</si>
  <si>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</si>
  <si>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</si>
  <si>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</si>
  <si>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</si>
  <si>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</si>
  <si>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</si>
  <si>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</si>
  <si>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</si>
  <si>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</si>
  <si>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</si>
  <si>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</si>
  <si>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</si>
  <si>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</si>
  <si>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</si>
  <si>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</si>
  <si>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</si>
  <si>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</si>
  <si>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</si>
  <si>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</si>
  <si>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</si>
  <si>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</si>
  <si>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</si>
  <si>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</si>
  <si>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</si>
  <si>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</si>
  <si>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</si>
  <si>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</si>
  <si>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</si>
  <si>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</si>
  <si>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</si>
  <si>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</si>
  <si>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</si>
  <si>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</si>
  <si>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</si>
  <si>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</si>
  <si>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</si>
  <si>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</si>
  <si>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</si>
  <si>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</si>
  <si>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</si>
  <si>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</si>
  <si>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</si>
  <si>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</si>
  <si>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</si>
  <si>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</si>
  <si>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</si>
  <si>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</si>
  <si>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</si>
  <si>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</si>
  <si>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</si>
  <si>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</si>
  <si>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</si>
  <si>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</si>
  <si>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</si>
  <si>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</si>
  <si>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</si>
  <si>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</si>
  <si>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</si>
  <si>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</si>
  <si>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</si>
  <si>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</si>
  <si>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</si>
  <si>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</si>
  <si>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</si>
  <si>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</si>
  <si>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</si>
  <si>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</si>
  <si>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</si>
  <si>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</si>
  <si>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</si>
  <si>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</si>
  <si>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</si>
  <si>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</si>
  <si>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</si>
  <si>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</si>
  <si>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</si>
  <si>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</si>
  <si>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</si>
  <si>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</si>
  <si>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</si>
  <si>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</si>
  <si>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</si>
  <si>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</si>
  <si>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</si>
  <si>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</si>
  <si>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</si>
  <si>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</si>
  <si>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</si>
  <si>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</si>
  <si>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</si>
  <si>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</si>
  <si>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</si>
  <si>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</si>
  <si>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</si>
  <si>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</si>
  <si>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</si>
  <si>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</si>
  <si>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</si>
  <si>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</si>
  <si>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</si>
  <si>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</si>
  <si>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</si>
  <si>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</si>
  <si>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</si>
  <si>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</si>
  <si>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</si>
  <si>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</si>
  <si>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</si>
  <si>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</si>
  <si>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</si>
  <si>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</si>
  <si>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</si>
  <si>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</si>
  <si>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</si>
  <si>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</si>
  <si>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</si>
  <si>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</si>
  <si>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</si>
  <si>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</si>
  <si>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</si>
  <si>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</si>
  <si>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</si>
  <si>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</si>
  <si>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</si>
  <si>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</si>
  <si>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</si>
  <si>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</si>
  <si>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</si>
  <si>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</si>
  <si>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</si>
  <si>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</si>
  <si>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</si>
  <si>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</si>
  <si>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</si>
  <si>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</si>
  <si>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</si>
  <si>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</si>
  <si>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</si>
  <si>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</si>
  <si>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</si>
  <si>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</si>
  <si>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</si>
  <si>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</si>
  <si>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</si>
  <si>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</si>
  <si>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</si>
  <si>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</si>
  <si>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</si>
  <si>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</si>
  <si>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</si>
  <si>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</si>
  <si>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</si>
  <si>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</si>
  <si>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</si>
  <si>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</si>
  <si>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</si>
  <si>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</si>
  <si>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</si>
  <si>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</si>
  <si>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</si>
  <si>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</si>
  <si>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</si>
  <si>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</si>
  <si>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</si>
  <si>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</si>
  <si>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</si>
  <si>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</si>
  <si>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</si>
  <si>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</si>
  <si>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</si>
  <si>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</si>
  <si>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</si>
  <si>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</si>
  <si>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</si>
  <si>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</si>
  <si>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</si>
  <si>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</si>
  <si>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</si>
  <si>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</si>
  <si>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</si>
  <si>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</si>
  <si>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</si>
  <si>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</si>
  <si>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</si>
  <si>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</si>
  <si>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</si>
  <si>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</si>
  <si>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</si>
  <si>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</si>
  <si>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</si>
  <si>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</si>
  <si>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</si>
  <si>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</si>
  <si>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</si>
  <si>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</si>
  <si>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</si>
  <si>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</si>
  <si>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</si>
  <si>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</si>
  <si>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</si>
  <si>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</si>
  <si>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</si>
  <si>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</si>
  <si>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</si>
  <si>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</si>
  <si>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</si>
  <si>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</si>
  <si>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</si>
  <si>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</si>
  <si>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</si>
  <si>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</si>
  <si>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</si>
  <si>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</si>
  <si>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</si>
  <si>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</si>
  <si>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</si>
  <si>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</si>
  <si>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</si>
  <si>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</si>
  <si>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</si>
  <si>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</si>
  <si>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</si>
  <si>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</si>
  <si>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</si>
  <si>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</si>
  <si>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</si>
  <si>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</si>
  <si>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</si>
  <si>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</si>
  <si>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</si>
  <si>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</si>
  <si>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</si>
  <si>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</si>
  <si>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</si>
  <si>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</si>
  <si>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</si>
  <si>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</si>
  <si>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</si>
  <si>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</si>
  <si>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</si>
  <si>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</si>
  <si>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</si>
  <si>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</si>
  <si>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</si>
  <si>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</si>
  <si>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</si>
  <si>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</si>
  <si>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</si>
  <si>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</si>
  <si>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</si>
  <si>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</si>
  <si>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</si>
  <si>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</si>
  <si>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</si>
  <si>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</si>
  <si>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</si>
  <si>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</si>
  <si>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</si>
  <si>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</si>
  <si>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</si>
  <si>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</si>
  <si>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</si>
  <si>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</si>
  <si>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</si>
  <si>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</si>
  <si>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</si>
  <si>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</si>
  <si>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</si>
  <si>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</si>
  <si>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</si>
  <si>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</si>
  <si>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</si>
  <si>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</si>
  <si>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</si>
  <si>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</si>
  <si>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</si>
  <si>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</si>
  <si>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</si>
  <si>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</si>
  <si>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</si>
  <si>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</si>
  <si>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</si>
  <si>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</si>
  <si>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</si>
  <si>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</si>
  <si>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</si>
  <si>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</si>
  <si>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</si>
  <si>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</si>
  <si>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</si>
  <si>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</si>
  <si>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</si>
  <si>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</si>
  <si>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</si>
  <si>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</si>
  <si>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</si>
  <si>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</si>
  <si>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</si>
  <si>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</si>
  <si>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</si>
  <si>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</si>
  <si>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</si>
  <si>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</si>
  <si>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</si>
  <si>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</si>
  <si>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</si>
  <si>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</si>
  <si>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</si>
  <si>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</si>
  <si>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</si>
  <si>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</si>
  <si>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</si>
  <si>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</si>
  <si>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</si>
  <si>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</si>
  <si>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</si>
  <si>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</si>
  <si>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</si>
  <si>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</si>
  <si>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</si>
  <si>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</si>
  <si>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</si>
  <si>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</si>
  <si>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</si>
  <si>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</si>
  <si>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</si>
  <si>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</si>
  <si>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</si>
  <si>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</si>
  <si>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</si>
  <si>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</si>
  <si>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</si>
  <si>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</si>
  <si>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</si>
  <si>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</si>
  <si>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</si>
  <si>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</si>
  <si>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</si>
  <si>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</si>
  <si>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</si>
  <si>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</si>
  <si>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</si>
  <si>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</si>
  <si>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</si>
  <si>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</si>
  <si>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</si>
  <si>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</si>
  <si>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</si>
  <si>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</si>
  <si>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</si>
  <si>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</si>
  <si>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</si>
  <si>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</si>
  <si>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</si>
  <si>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</si>
  <si>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</si>
  <si>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</si>
  <si>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</si>
  <si>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</si>
  <si>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</si>
  <si>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</si>
  <si>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</si>
  <si>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</si>
  <si>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</si>
  <si>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</si>
  <si>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</si>
  <si>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</si>
  <si>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</si>
  <si>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</si>
  <si>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</si>
  <si>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</si>
  <si>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</si>
  <si>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</si>
  <si>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</si>
  <si>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</si>
  <si>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</si>
  <si>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</si>
  <si>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</si>
  <si>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</si>
  <si>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</si>
  <si>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</si>
  <si>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</si>
  <si>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</si>
  <si>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</si>
  <si>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</si>
  <si>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</si>
  <si>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</si>
  <si>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</si>
  <si>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</si>
  <si>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</si>
  <si>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</si>
  <si>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</si>
  <si>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</si>
  <si>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</si>
  <si>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</si>
  <si>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</si>
  <si>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</si>
  <si>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</si>
  <si>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</si>
  <si>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</si>
  <si>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</si>
  <si>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</si>
  <si>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</si>
  <si>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</si>
  <si>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</si>
  <si>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</si>
  <si>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</si>
  <si>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</si>
  <si>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</si>
  <si>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</si>
  <si>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</si>
  <si>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</si>
  <si>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</si>
  <si>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</si>
  <si>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</si>
  <si>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</si>
  <si>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</si>
  <si>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</si>
  <si>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</si>
  <si>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</si>
  <si>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</si>
  <si>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</si>
  <si>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</si>
  <si>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</si>
  <si>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</si>
  <si>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</si>
  <si>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</si>
  <si>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</si>
  <si>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</si>
  <si>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</si>
  <si>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</si>
  <si>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</si>
  <si>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</si>
  <si>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</si>
  <si>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</si>
  <si>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</si>
  <si>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</si>
  <si>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</si>
  <si>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</si>
  <si>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</si>
  <si>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</si>
  <si>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</si>
  <si>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</si>
  <si>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</si>
  <si>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</si>
  <si>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</si>
  <si>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</si>
  <si>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</si>
  <si>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</si>
  <si>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</si>
  <si>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</si>
  <si>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</si>
  <si>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</si>
  <si>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</si>
  <si>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</si>
  <si>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</si>
  <si>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</si>
  <si>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</si>
  <si>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</si>
  <si>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</si>
  <si>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</si>
  <si>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</si>
  <si>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</si>
  <si>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</si>
  <si>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</si>
  <si>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</si>
  <si>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</si>
  <si>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</si>
  <si>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</si>
  <si>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</si>
  <si>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</si>
  <si>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</si>
  <si>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</si>
  <si>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</si>
  <si>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</si>
  <si>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</si>
  <si>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</si>
  <si>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</si>
  <si>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</si>
  <si>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</si>
  <si>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</si>
  <si>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</si>
  <si>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</si>
  <si>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</si>
  <si>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</si>
  <si>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</si>
  <si>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</si>
  <si>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</si>
  <si>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</si>
  <si>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</si>
  <si>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</si>
  <si>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</si>
  <si>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</si>
  <si>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</si>
  <si>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</si>
  <si>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</si>
  <si>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</si>
  <si>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</si>
  <si>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</si>
  <si>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</si>
  <si>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</si>
  <si>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</si>
  <si>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</si>
  <si>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</si>
  <si>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</si>
  <si>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</si>
  <si>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</si>
  <si>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</si>
  <si>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</si>
  <si>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</si>
  <si>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</si>
  <si>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</si>
  <si>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</si>
  <si>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</si>
  <si>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</si>
  <si>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</si>
  <si>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</si>
  <si>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</si>
  <si>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</si>
  <si>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</si>
  <si>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</si>
  <si>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</si>
  <si>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</si>
  <si>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</si>
  <si>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</si>
  <si>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</si>
  <si>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</si>
  <si>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</si>
  <si>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</si>
  <si>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</si>
  <si>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</si>
  <si>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</si>
  <si>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</si>
  <si>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</si>
  <si>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</si>
  <si>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</si>
  <si>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</si>
  <si>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</si>
  <si>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</si>
  <si>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</si>
  <si>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</si>
  <si>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</si>
  <si>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</si>
  <si>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</si>
  <si>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</si>
  <si>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</si>
  <si>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</si>
  <si>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</si>
  <si>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</si>
  <si>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</si>
  <si>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</si>
  <si>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</si>
  <si>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</si>
  <si>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</si>
  <si>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</si>
  <si>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</si>
  <si>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</si>
  <si>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</si>
  <si>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</si>
  <si>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</si>
  <si>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</si>
  <si>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</si>
  <si>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</si>
  <si>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</si>
  <si>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</si>
  <si>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</si>
  <si>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</si>
  <si>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</si>
  <si>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</si>
  <si>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</si>
  <si>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</si>
  <si>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</si>
  <si>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</si>
  <si>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</si>
  <si>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</si>
  <si>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</si>
  <si>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</si>
  <si>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</si>
  <si>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</si>
  <si>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</si>
  <si>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</si>
  <si>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</si>
  <si>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</si>
  <si>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</si>
  <si>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</si>
  <si>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</si>
  <si>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</si>
  <si>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</si>
  <si>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</si>
  <si>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</si>
  <si>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</si>
  <si>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</si>
  <si>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</si>
  <si>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</si>
  <si>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</si>
  <si>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</si>
  <si>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</si>
  <si>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</si>
  <si>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</si>
  <si>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</si>
  <si>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</si>
  <si>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</si>
  <si>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</si>
  <si>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</si>
  <si>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</si>
  <si>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</si>
  <si>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</si>
  <si>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</si>
  <si>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</si>
  <si>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</si>
  <si>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</si>
  <si>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</si>
  <si>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</si>
  <si>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</si>
  <si>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</si>
  <si>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</si>
  <si>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</si>
  <si>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</si>
  <si>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</si>
  <si>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</si>
  <si>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</si>
  <si>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</si>
  <si>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</si>
  <si>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</si>
  <si>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</si>
  <si>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</si>
  <si>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</si>
  <si>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</si>
  <si>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</si>
  <si>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</si>
  <si>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</si>
  <si>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</si>
  <si>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</si>
  <si>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</si>
  <si>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</si>
  <si>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</si>
  <si>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</si>
  <si>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</si>
  <si>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</si>
  <si>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</si>
  <si>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</si>
  <si>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</si>
  <si>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</si>
  <si>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</si>
  <si>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</si>
  <si>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</si>
  <si>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</si>
  <si>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</si>
  <si>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</si>
  <si>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</si>
  <si>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</si>
  <si>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</si>
  <si>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</si>
  <si>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</si>
  <si>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</si>
  <si>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</si>
  <si>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</si>
  <si>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</si>
  <si>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</si>
  <si>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</si>
  <si>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</si>
  <si>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</si>
  <si>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</si>
  <si>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</si>
  <si>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</si>
  <si>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</si>
  <si>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</si>
  <si>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</si>
  <si>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</si>
  <si>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</si>
  <si>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</si>
  <si>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</si>
  <si>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</si>
  <si>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</si>
  <si>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</si>
  <si>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</si>
  <si>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</si>
  <si>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</si>
  <si>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</si>
  <si>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</si>
  <si>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</si>
  <si>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</si>
  <si>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</si>
  <si>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</si>
  <si>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</si>
  <si>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</si>
  <si>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</si>
  <si>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</si>
  <si>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</si>
  <si>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</si>
  <si>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</si>
  <si>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</si>
  <si>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</si>
  <si>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</si>
  <si>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</si>
  <si>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</si>
  <si>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</si>
  <si>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</si>
  <si>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</si>
  <si>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</si>
  <si>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</si>
  <si>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</si>
  <si>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</si>
  <si>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</si>
  <si>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</si>
  <si>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</si>
  <si>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</si>
  <si>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</si>
  <si>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</si>
  <si>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</si>
  <si>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</si>
  <si>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</si>
  <si>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</si>
  <si>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</si>
  <si>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</si>
  <si>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</si>
  <si>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</si>
  <si>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</si>
  <si>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</si>
  <si>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</si>
  <si>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</si>
  <si>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</si>
  <si>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</si>
  <si>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</si>
  <si>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</si>
  <si>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</si>
  <si>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</si>
  <si>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</si>
  <si>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</si>
  <si>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</si>
  <si>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</si>
  <si>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</si>
  <si>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</si>
  <si>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</si>
  <si>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</si>
  <si>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</si>
  <si>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</si>
  <si>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</si>
  <si>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</si>
  <si>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</si>
  <si>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</si>
  <si>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</si>
  <si>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</si>
  <si>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</si>
  <si>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</si>
  <si>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</si>
  <si>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</si>
  <si>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</si>
  <si>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</si>
  <si>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</si>
  <si>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</si>
  <si>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</si>
  <si>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</si>
  <si>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</si>
  <si>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</si>
  <si>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</si>
  <si>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</si>
  <si>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</si>
  <si>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</si>
  <si>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</si>
  <si>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</si>
  <si>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</si>
  <si>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</si>
  <si>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</si>
  <si>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</si>
  <si>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</si>
  <si>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</si>
  <si>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</si>
  <si>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</si>
  <si>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</si>
  <si>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</si>
  <si>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</si>
  <si>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</si>
  <si>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</si>
  <si>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</si>
  <si>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</si>
  <si>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</si>
  <si>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</si>
  <si>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</si>
  <si>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</si>
  <si>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</si>
  <si>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</si>
  <si>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</si>
  <si>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</si>
  <si>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</si>
  <si>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</si>
  <si>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</si>
  <si>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</si>
  <si>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</si>
  <si>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</si>
  <si>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</si>
  <si>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</si>
  <si>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</si>
  <si>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</si>
  <si>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</si>
  <si>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</si>
  <si>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</si>
  <si>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</si>
  <si>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</si>
  <si>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</si>
  <si>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</si>
  <si>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</si>
  <si>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</si>
  <si>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</si>
  <si>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</si>
  <si>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</si>
  <si>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</si>
  <si>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</si>
  <si>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</si>
  <si>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</si>
  <si>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</si>
  <si>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</si>
  <si>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</si>
  <si>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</si>
  <si>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</si>
  <si>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</si>
  <si>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</si>
  <si>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</si>
  <si>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</si>
  <si>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</si>
  <si>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</si>
  <si>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</si>
  <si>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</si>
  <si>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</si>
  <si>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</si>
  <si>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</si>
  <si>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</si>
  <si>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</si>
  <si>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</si>
  <si>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</si>
  <si>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</si>
  <si>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</si>
  <si>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</si>
  <si>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</si>
  <si>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</si>
  <si>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</si>
  <si>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</si>
  <si>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</si>
  <si>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</si>
  <si>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</si>
  <si>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</si>
  <si>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</si>
  <si>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</si>
  <si>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</si>
  <si>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</si>
  <si>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</si>
  <si>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</si>
  <si>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</si>
  <si>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</si>
  <si>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</si>
  <si>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</si>
  <si>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</si>
  <si>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</si>
  <si>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</si>
  <si>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</si>
  <si>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</si>
  <si>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</si>
  <si>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</si>
  <si>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</si>
  <si>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</si>
  <si>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</si>
  <si>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</si>
  <si>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</si>
  <si>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</si>
  <si>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</si>
  <si>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</si>
  <si>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</si>
  <si>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</si>
  <si>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</si>
  <si>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</si>
  <si>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</si>
  <si>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</si>
  <si>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</si>
  <si>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</si>
  <si>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</si>
  <si>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</si>
  <si>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</si>
  <si>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</si>
  <si>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</si>
  <si>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</si>
  <si>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</si>
  <si>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</si>
  <si>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</si>
  <si>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</si>
  <si>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</si>
  <si>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</si>
  <si>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</si>
  <si>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</si>
  <si>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</si>
  <si>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</si>
  <si>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</si>
  <si>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</si>
  <si>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</si>
  <si>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</si>
  <si>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</si>
  <si>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</si>
  <si>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</si>
  <si>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</si>
  <si>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</si>
  <si>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</si>
  <si>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</si>
  <si>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</si>
  <si>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</si>
  <si>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</si>
  <si>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</si>
  <si>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</si>
  <si>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</si>
  <si>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</si>
  <si>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</si>
  <si>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</si>
  <si>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</si>
  <si>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</si>
  <si>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</si>
  <si>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</si>
  <si>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</si>
  <si>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</si>
  <si>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</si>
  <si>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</si>
  <si>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</si>
  <si>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</si>
  <si>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</si>
  <si>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</si>
  <si>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</si>
  <si>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</si>
  <si>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</si>
  <si>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</si>
  <si>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</si>
  <si>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</si>
  <si>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</si>
  <si>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</si>
  <si>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</si>
  <si>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</si>
  <si>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</si>
  <si>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</si>
  <si>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</si>
  <si>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</si>
  <si>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</si>
  <si>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</si>
  <si>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</si>
  <si>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</si>
  <si>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</si>
  <si>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</si>
  <si>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</si>
  <si>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</si>
  <si>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</si>
  <si>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</si>
  <si>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</si>
  <si>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</si>
  <si>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</si>
  <si>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</si>
  <si>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</si>
  <si>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</si>
  <si>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</si>
  <si>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</si>
  <si>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</si>
  <si>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</si>
  <si>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</si>
  <si>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</si>
  <si>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</si>
  <si>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</si>
  <si>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</si>
  <si>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</si>
  <si>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</si>
  <si>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</si>
  <si>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</si>
  <si>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</si>
  <si>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</si>
  <si>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</si>
  <si>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</si>
  <si>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</si>
  <si>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</si>
  <si>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</si>
  <si>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</si>
  <si>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</si>
  <si>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</si>
  <si>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</si>
  <si>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</si>
  <si>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</si>
  <si>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</si>
  <si>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</si>
  <si>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</si>
  <si>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</si>
  <si>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</si>
  <si>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</si>
  <si>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</si>
  <si>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</si>
  <si>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</si>
  <si>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</si>
  <si>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</si>
  <si>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</si>
  <si>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</si>
  <si>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</si>
  <si>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</si>
  <si>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</si>
  <si>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</si>
  <si>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</si>
  <si>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</si>
  <si>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</si>
  <si>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</si>
  <si>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</si>
  <si>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</si>
  <si>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</si>
  <si>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</si>
  <si>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</si>
  <si>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</si>
  <si>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</si>
  <si>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</si>
  <si>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</si>
  <si>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</si>
  <si>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</si>
  <si>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</si>
  <si>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</si>
  <si>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</si>
  <si>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</si>
  <si>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</si>
  <si>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</si>
  <si>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</si>
  <si>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</si>
  <si>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</si>
  <si>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</si>
  <si>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</si>
  <si>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</si>
  <si>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</si>
  <si>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</si>
  <si>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</si>
  <si>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</si>
  <si>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</si>
  <si>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</si>
  <si>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</si>
  <si>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</si>
  <si>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</si>
  <si>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</si>
  <si>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</si>
  <si>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</si>
  <si>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</si>
  <si>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</si>
  <si>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</si>
  <si>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</si>
  <si>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</si>
  <si>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</si>
  <si>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</si>
  <si>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</si>
  <si>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</si>
  <si>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</si>
  <si>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</si>
  <si>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</si>
  <si>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</si>
  <si>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</si>
  <si>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</si>
  <si>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</si>
  <si>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</si>
  <si>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</si>
  <si>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</si>
  <si>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</si>
  <si>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</si>
  <si>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</si>
  <si>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</si>
  <si>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</si>
  <si>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</si>
  <si>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</si>
  <si>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</si>
  <si>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</si>
  <si>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</si>
  <si>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</si>
  <si>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</si>
  <si>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</si>
  <si>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</si>
  <si>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</si>
  <si>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</si>
  <si>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</si>
  <si>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</si>
  <si>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</si>
  <si>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</si>
  <si>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</si>
  <si>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</si>
  <si>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</si>
  <si>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</si>
  <si>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</si>
  <si>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</si>
  <si>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</si>
  <si>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</si>
  <si>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</si>
  <si>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</si>
  <si>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</si>
  <si>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</si>
  <si>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</si>
  <si>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</si>
  <si>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</si>
  <si>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</si>
  <si>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</si>
  <si>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</si>
  <si>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</si>
  <si>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</si>
  <si>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</si>
  <si>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</si>
  <si>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</si>
  <si>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</si>
  <si>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</si>
  <si>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</si>
  <si>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</si>
  <si>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</si>
  <si>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</si>
  <si>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</si>
  <si>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</si>
  <si>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</si>
  <si>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</si>
  <si>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</si>
  <si>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</si>
  <si>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</si>
  <si>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</si>
  <si>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</si>
  <si>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</si>
  <si>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</si>
  <si>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</si>
  <si>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</si>
  <si>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</si>
  <si>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</si>
  <si>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</si>
  <si>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</si>
  <si>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</si>
  <si>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</si>
  <si>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</si>
  <si>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</si>
  <si>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</si>
  <si>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</si>
  <si>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</si>
  <si>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</si>
  <si>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</si>
  <si>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</si>
  <si>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</si>
  <si>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</si>
  <si>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</si>
  <si>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</si>
  <si>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</si>
  <si>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</si>
  <si>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</si>
  <si>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</si>
  <si>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</si>
  <si>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</si>
  <si>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</si>
  <si>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</si>
  <si>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</si>
  <si>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</si>
  <si>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</si>
  <si>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</si>
  <si>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</si>
  <si>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</si>
  <si>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</si>
  <si>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</si>
  <si>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</si>
  <si>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</si>
  <si>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</si>
  <si>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</si>
  <si>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</si>
  <si>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</si>
  <si>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</si>
  <si>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</si>
  <si>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</si>
  <si>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</si>
  <si>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</si>
  <si>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</si>
  <si>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</si>
  <si>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</si>
  <si>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</si>
  <si>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</si>
  <si>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</si>
  <si>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</si>
  <si>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</si>
  <si>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</si>
  <si>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</si>
  <si>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</si>
  <si>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</si>
  <si>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</si>
  <si>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</si>
  <si>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</si>
  <si>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</si>
  <si>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</si>
  <si>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</si>
  <si>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</si>
  <si>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</si>
  <si>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</si>
  <si>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</si>
  <si>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</si>
  <si>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</si>
  <si>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</si>
  <si>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</si>
  <si>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</si>
  <si>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</si>
  <si>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</si>
  <si>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</si>
  <si>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</si>
  <si>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</si>
  <si>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</si>
  <si>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</si>
  <si>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</si>
  <si>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</si>
  <si>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</si>
  <si>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</si>
  <si>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</si>
  <si>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</si>
  <si>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</si>
  <si>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</si>
  <si>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</si>
  <si>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</si>
  <si>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</si>
  <si>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</si>
  <si>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</si>
  <si>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</si>
  <si>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</si>
  <si>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</si>
  <si>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</si>
  <si>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</si>
  <si>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</si>
  <si>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</si>
  <si>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</si>
  <si>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</si>
  <si>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</si>
  <si>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</si>
  <si>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</si>
  <si>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</si>
  <si>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</si>
  <si>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</si>
  <si>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</si>
  <si>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</si>
  <si>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</si>
  <si>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</si>
  <si>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</si>
  <si>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</si>
  <si>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</si>
  <si>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</si>
  <si>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</si>
  <si>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</si>
  <si>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</si>
  <si>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</si>
  <si>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</si>
  <si>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</si>
  <si>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</si>
  <si>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</si>
  <si>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</si>
  <si>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</si>
  <si>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</si>
  <si>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</si>
  <si>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</si>
  <si>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</si>
  <si>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</si>
  <si>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</si>
  <si>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</si>
  <si>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</si>
  <si>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</si>
  <si>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</si>
  <si>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</si>
  <si>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</si>
  <si>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</si>
  <si>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</si>
  <si>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</si>
  <si>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</si>
  <si>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</si>
  <si>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</si>
  <si>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</si>
  <si>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</si>
  <si>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</si>
  <si>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</si>
  <si>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</si>
  <si>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</si>
  <si>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</si>
  <si>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</si>
  <si>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</si>
  <si>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</si>
  <si>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</si>
  <si>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</si>
  <si>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</si>
  <si>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</si>
  <si>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</si>
  <si>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</si>
  <si>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</si>
  <si>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</si>
  <si>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</si>
  <si>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</si>
  <si>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</si>
  <si>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</si>
  <si>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</si>
  <si>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</si>
  <si>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</si>
  <si>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</si>
  <si>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</si>
  <si>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</si>
  <si>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</si>
  <si>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</si>
  <si>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</si>
  <si>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</si>
  <si>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</si>
  <si>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</si>
  <si>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</si>
  <si>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</si>
  <si>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</si>
  <si>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</si>
  <si>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</si>
  <si>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</si>
  <si>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</si>
  <si>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</si>
  <si>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</si>
  <si>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</si>
  <si>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</si>
  <si>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</si>
  <si>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</si>
  <si>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</si>
  <si>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</si>
  <si>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</si>
  <si>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</si>
  <si>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</si>
  <si>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</si>
  <si>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</si>
  <si>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</si>
  <si>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</si>
  <si>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</si>
  <si>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</si>
  <si>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</si>
  <si>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</si>
  <si>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</si>
  <si>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</si>
  <si>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</si>
  <si>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</si>
  <si>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</si>
  <si>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</si>
  <si>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</si>
  <si>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</si>
  <si>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</si>
  <si>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</si>
  <si>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</si>
  <si>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</si>
  <si>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</si>
  <si>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</si>
  <si>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</si>
  <si>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</si>
  <si>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</si>
  <si>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</si>
  <si>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</si>
  <si>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</si>
  <si>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</si>
  <si>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</si>
  <si>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</si>
  <si>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</si>
  <si>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</si>
  <si>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</si>
  <si>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</si>
  <si>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</si>
  <si>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</si>
  <si>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</si>
  <si>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</si>
  <si>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</si>
  <si>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</si>
  <si>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</si>
  <si>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</si>
  <si>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</si>
  <si>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</si>
  <si>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</si>
  <si>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</si>
  <si>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</si>
  <si>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</si>
  <si>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</si>
  <si>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</si>
  <si>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</si>
  <si>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</si>
  <si>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</si>
  <si>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</si>
  <si>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</si>
  <si>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</si>
  <si>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</si>
  <si>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</si>
  <si>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</si>
  <si>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</si>
  <si>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</si>
  <si>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</si>
  <si>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</si>
  <si>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</si>
  <si>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</si>
  <si>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</si>
  <si>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</si>
  <si>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</si>
  <si>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</si>
  <si>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</si>
  <si>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</si>
  <si>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</si>
  <si>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</si>
  <si>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</si>
  <si>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</si>
  <si>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</si>
  <si>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</si>
  <si>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</si>
  <si>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</si>
  <si>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</si>
  <si>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</si>
  <si>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</si>
  <si>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</si>
  <si>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</si>
  <si>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</si>
  <si>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</si>
  <si>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</si>
  <si>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</si>
  <si>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</si>
  <si>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</si>
  <si>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</si>
  <si>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</si>
  <si>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</si>
  <si>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</si>
  <si>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</si>
  <si>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</si>
  <si>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</si>
  <si>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</si>
  <si>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</si>
  <si>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</si>
  <si>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</si>
  <si>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</si>
  <si>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</si>
  <si>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</si>
  <si>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</si>
  <si>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</si>
  <si>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</si>
  <si>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</si>
  <si>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</si>
  <si>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</si>
  <si>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</si>
  <si>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</si>
  <si>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</si>
  <si>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</si>
  <si>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</si>
  <si>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</si>
  <si>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</si>
  <si>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</si>
  <si>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</si>
  <si>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</si>
  <si>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</si>
  <si>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</si>
  <si>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</si>
  <si>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</si>
  <si>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</si>
  <si>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</si>
  <si>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</si>
  <si>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</si>
  <si>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</si>
  <si>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</si>
  <si>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</si>
  <si>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</si>
  <si>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</si>
  <si>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</si>
  <si>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</si>
  <si>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</si>
  <si>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</si>
  <si>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</si>
  <si>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</si>
  <si>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</si>
  <si>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</si>
  <si>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</si>
  <si>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</si>
  <si>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</si>
  <si>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</si>
  <si>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</si>
  <si>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</si>
  <si>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</si>
  <si>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</si>
  <si>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</si>
  <si>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</si>
  <si>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</si>
  <si>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</si>
  <si>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</si>
  <si>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</si>
  <si>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</si>
  <si>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</si>
  <si>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</si>
  <si>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</si>
  <si>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</si>
  <si>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</si>
  <si>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</si>
  <si>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</si>
  <si>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</si>
  <si>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</si>
  <si>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</si>
  <si>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</si>
  <si>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</si>
  <si>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</si>
  <si>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</si>
  <si>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</si>
  <si>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</si>
  <si>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</si>
  <si>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</si>
  <si>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</si>
  <si>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</si>
  <si>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</si>
  <si>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</si>
  <si>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</si>
  <si>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</si>
  <si>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</si>
  <si>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</si>
  <si>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</si>
  <si>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</si>
  <si>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</si>
  <si>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</si>
  <si>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</si>
  <si>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</si>
  <si>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</si>
  <si>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</si>
  <si>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</si>
  <si>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</si>
  <si>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</si>
  <si>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</si>
  <si>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</si>
  <si>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</si>
  <si>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</si>
  <si>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</si>
  <si>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</si>
  <si>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</si>
  <si>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</si>
  <si>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</si>
  <si>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</si>
  <si>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</si>
  <si>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</si>
  <si>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</si>
  <si>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</si>
  <si>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</si>
  <si>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</si>
  <si>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</si>
  <si>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</si>
  <si>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</si>
  <si>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</si>
  <si>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</si>
  <si>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</si>
  <si>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</si>
  <si>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</si>
  <si>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</si>
  <si>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</si>
  <si>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</si>
  <si>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</si>
  <si>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</si>
  <si>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</si>
  <si>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</si>
  <si>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</si>
  <si>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</si>
  <si>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</si>
  <si>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</si>
  <si>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</si>
  <si>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</si>
  <si>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</si>
  <si>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</si>
  <si>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</si>
  <si>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</si>
  <si>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</si>
  <si>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</si>
  <si>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</si>
  <si>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</si>
  <si>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</si>
  <si>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</si>
  <si>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</si>
  <si>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</si>
  <si>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</si>
  <si>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</si>
  <si>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</si>
  <si>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</si>
  <si>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</si>
  <si>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</si>
  <si>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</si>
  <si>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</si>
  <si>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</si>
  <si>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</si>
  <si>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</si>
  <si>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</si>
  <si>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</si>
  <si>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</si>
  <si>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</si>
  <si>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</si>
  <si>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</si>
  <si>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</si>
  <si>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</si>
  <si>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</si>
  <si>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</si>
  <si>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</si>
  <si>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</si>
  <si>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</si>
  <si>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</si>
  <si>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</si>
  <si>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</si>
  <si>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</si>
  <si>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</si>
  <si>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</si>
  <si>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</si>
  <si>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</si>
  <si>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</si>
  <si>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</si>
  <si>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</si>
  <si>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</si>
  <si>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</si>
  <si>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</si>
  <si>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</si>
  <si>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</si>
  <si>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</si>
  <si>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</si>
  <si>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</si>
  <si>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</si>
  <si>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</si>
  <si>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</si>
  <si>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</si>
  <si>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</si>
  <si>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</si>
  <si>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</si>
  <si>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</si>
  <si>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</si>
  <si>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</si>
  <si>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</si>
  <si>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</si>
  <si>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</si>
  <si>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</si>
  <si>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</si>
  <si>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</si>
  <si>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</si>
  <si>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</si>
  <si>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</si>
  <si>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</si>
  <si>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</si>
  <si>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</si>
  <si>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</si>
  <si>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</si>
  <si>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</si>
  <si>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</si>
  <si>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</si>
  <si>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</si>
  <si>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</si>
  <si>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</si>
  <si>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</si>
  <si>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</si>
  <si>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</si>
  <si>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</si>
  <si>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</si>
  <si>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</si>
  <si>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</si>
  <si>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</si>
  <si>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</si>
  <si>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</si>
  <si>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</si>
  <si>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</si>
  <si>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</si>
  <si>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</si>
  <si>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</si>
  <si>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</si>
  <si>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</si>
  <si>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</si>
  <si>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</si>
  <si>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</si>
  <si>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</si>
  <si>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</si>
  <si>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</si>
  <si>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</si>
  <si>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</si>
  <si>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</si>
  <si>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</si>
  <si>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</si>
  <si>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</si>
  <si>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</si>
  <si>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</si>
  <si>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</si>
  <si>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</si>
  <si>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</si>
  <si>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</si>
  <si>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</si>
  <si>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</si>
  <si>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</si>
  <si>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</si>
  <si>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</si>
  <si>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</si>
  <si>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</si>
  <si>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</si>
  <si>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</si>
  <si>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</si>
  <si>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</si>
  <si>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</si>
  <si>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</si>
  <si>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</si>
  <si>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</si>
  <si>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</si>
  <si>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</si>
  <si>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</si>
  <si>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</si>
  <si>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</si>
  <si>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</si>
  <si>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</si>
  <si>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</si>
  <si>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</si>
  <si>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</si>
  <si>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</si>
  <si>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</si>
  <si>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</si>
  <si>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</si>
  <si>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</si>
  <si>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</si>
  <si>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</si>
  <si>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</si>
  <si>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</si>
  <si>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</si>
  <si>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</si>
  <si>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</si>
  <si>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</si>
  <si>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</si>
  <si>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</si>
  <si>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</si>
  <si>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</si>
  <si>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</si>
  <si>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</si>
  <si>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</si>
  <si>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</si>
  <si>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</si>
  <si>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</si>
  <si>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</si>
  <si>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</si>
  <si>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</si>
  <si>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</si>
  <si>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</si>
  <si>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</si>
  <si>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</si>
  <si>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</si>
  <si>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</si>
  <si>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</si>
  <si>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</si>
  <si>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</si>
  <si>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</si>
  <si>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</si>
  <si>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</si>
  <si>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</si>
  <si>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</si>
  <si>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</si>
  <si>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</si>
  <si>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</si>
  <si>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</si>
  <si>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</si>
  <si>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</si>
  <si>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</si>
  <si>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</si>
  <si>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</si>
  <si>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</si>
  <si>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</si>
  <si>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</si>
  <si>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</si>
  <si>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</si>
  <si>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</si>
  <si>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</si>
  <si>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</si>
  <si>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</si>
  <si>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</si>
  <si>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</si>
  <si>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</si>
  <si>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</si>
  <si>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</si>
  <si>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</si>
  <si>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</si>
  <si>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</si>
  <si>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</si>
  <si>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</si>
  <si>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</si>
  <si>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</si>
  <si>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</si>
  <si>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</si>
  <si>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</si>
  <si>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</si>
  <si>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</si>
  <si>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</si>
  <si>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</si>
  <si>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</si>
  <si>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</si>
  <si>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</si>
  <si>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</si>
  <si>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</si>
  <si>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</si>
  <si>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</si>
  <si>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</si>
  <si>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</si>
  <si>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</si>
  <si>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</si>
  <si>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</si>
  <si>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</si>
  <si>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</si>
  <si>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</si>
  <si>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</si>
  <si>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</si>
  <si>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</si>
  <si>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</si>
  <si>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</si>
  <si>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</si>
  <si>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</si>
  <si>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</si>
  <si>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</si>
  <si>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</si>
  <si>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</si>
  <si>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</si>
  <si>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</si>
  <si>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</si>
  <si>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</si>
  <si>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</si>
  <si>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</si>
  <si>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</si>
  <si>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</si>
  <si>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</si>
  <si>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</si>
  <si>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</si>
  <si>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</si>
  <si>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</si>
  <si>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</si>
  <si>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</si>
  <si>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</si>
  <si>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</si>
  <si>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</si>
  <si>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</si>
  <si>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</si>
  <si>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</si>
  <si>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</si>
  <si>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</si>
  <si>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</si>
  <si>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</si>
  <si>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</si>
  <si>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</si>
  <si>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</si>
  <si>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</si>
  <si>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</si>
  <si>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</si>
  <si>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</si>
  <si>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</si>
  <si>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</si>
  <si>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</si>
  <si>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</si>
  <si>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</si>
  <si>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</si>
  <si>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</si>
  <si>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</si>
  <si>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</si>
  <si>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</si>
  <si>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</si>
  <si>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</si>
  <si>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</si>
  <si>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</si>
  <si>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</si>
  <si>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</si>
  <si>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</si>
  <si>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</si>
  <si>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</si>
  <si>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</si>
  <si>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</si>
  <si>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</si>
  <si>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</si>
  <si>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</si>
  <si>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</si>
  <si>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</si>
  <si>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</si>
  <si>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</si>
  <si>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</si>
  <si>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</si>
  <si>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</si>
  <si>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</si>
  <si>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</si>
  <si>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</si>
  <si>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</si>
  <si>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</si>
  <si>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</si>
  <si>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</si>
  <si>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</si>
  <si>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</si>
  <si>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</si>
  <si>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</si>
  <si>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</si>
  <si>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</si>
  <si>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</si>
  <si>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</si>
  <si>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</si>
  <si>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</si>
  <si>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</si>
  <si>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</si>
  <si>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</si>
  <si>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</si>
  <si>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</si>
  <si>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</si>
  <si>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</si>
  <si>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</si>
  <si>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</si>
  <si>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</si>
  <si>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</si>
  <si>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</si>
  <si>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</si>
  <si>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</si>
  <si>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</si>
  <si>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</si>
  <si>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</si>
  <si>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</si>
  <si>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</si>
  <si>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</si>
  <si>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</si>
  <si>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</si>
  <si>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</si>
  <si>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</si>
  <si>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</si>
  <si>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</si>
  <si>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</si>
  <si>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</si>
  <si>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</si>
  <si>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</si>
  <si>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</si>
  <si>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</si>
  <si>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</si>
  <si>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</si>
  <si>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</si>
  <si>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</si>
  <si>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</si>
  <si>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</si>
  <si>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</si>
  <si>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</si>
  <si>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</si>
  <si>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</si>
  <si>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</si>
  <si>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</si>
  <si>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</si>
  <si>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</si>
  <si>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</si>
  <si>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</si>
  <si>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</si>
  <si>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</si>
  <si>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</si>
  <si>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</si>
  <si>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</si>
  <si>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</si>
  <si>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</si>
  <si>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</si>
  <si>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</si>
  <si>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</si>
  <si>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</si>
  <si>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</si>
  <si>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</si>
  <si>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</si>
  <si>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</si>
  <si>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</si>
  <si>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</si>
  <si>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</si>
  <si>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</si>
  <si>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</si>
  <si>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</si>
  <si>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</si>
  <si>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</si>
  <si>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</si>
  <si>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</si>
  <si>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</si>
  <si>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</si>
  <si>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</si>
  <si>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</si>
  <si>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</si>
  <si>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</si>
  <si>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</si>
  <si>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</si>
  <si>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</si>
  <si>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</si>
  <si>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</si>
  <si>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</si>
  <si>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</si>
  <si>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</si>
  <si>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</si>
  <si>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</si>
  <si>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</si>
  <si>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</si>
  <si>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</si>
  <si>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</si>
  <si>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</si>
  <si>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</si>
  <si>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</si>
  <si>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</si>
  <si>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</si>
  <si>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</si>
  <si>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</si>
  <si>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</si>
  <si>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</si>
  <si>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</si>
  <si>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</si>
  <si>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</si>
  <si>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</si>
  <si>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</si>
  <si>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</si>
  <si>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</si>
  <si>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</si>
  <si>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</si>
  <si>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</si>
  <si>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</si>
  <si>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</si>
  <si>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</si>
  <si>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</si>
  <si>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</si>
  <si>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</si>
  <si>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</si>
  <si>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</si>
  <si>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</si>
  <si>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</si>
  <si>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</si>
  <si>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</si>
  <si>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</si>
  <si>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</si>
  <si>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</si>
  <si>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</si>
  <si>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</si>
  <si>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</si>
  <si>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</si>
  <si>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</si>
  <si>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</si>
  <si>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</si>
  <si>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</si>
  <si>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</si>
  <si>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</si>
  <si>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</si>
  <si>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</si>
  <si>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</si>
  <si>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</si>
  <si>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</si>
  <si>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</si>
  <si>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</si>
  <si>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</si>
  <si>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</si>
  <si>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</si>
  <si>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</si>
  <si>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</si>
  <si>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</si>
  <si>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</si>
  <si>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</si>
  <si>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</si>
  <si>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</si>
  <si>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</si>
  <si>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</si>
  <si>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</si>
  <si>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</si>
  <si>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</si>
  <si>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</si>
  <si>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</si>
  <si>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</si>
  <si>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</si>
  <si>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</si>
  <si>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</si>
  <si>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</si>
  <si>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</si>
  <si>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</si>
  <si>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</si>
  <si>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</si>
  <si>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</si>
  <si>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</si>
  <si>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</si>
  <si>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</si>
  <si>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</si>
  <si>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</si>
  <si>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</si>
  <si>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</si>
  <si>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</si>
  <si>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</si>
  <si>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</si>
  <si>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</si>
  <si>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</si>
  <si>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</si>
  <si>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</si>
  <si>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</si>
  <si>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</si>
  <si>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</si>
  <si>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</si>
  <si>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</si>
  <si>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</si>
  <si>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</si>
  <si>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</si>
  <si>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</si>
  <si>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</si>
  <si>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</si>
  <si>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</si>
  <si>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</si>
  <si>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</si>
  <si>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</si>
  <si>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</si>
  <si>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</si>
  <si>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</si>
  <si>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</si>
  <si>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</si>
  <si>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</si>
  <si>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</si>
  <si>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</si>
  <si>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</si>
  <si>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</si>
  <si>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</si>
  <si>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</si>
  <si>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</si>
  <si>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</si>
  <si>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</si>
  <si>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</si>
  <si>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</si>
  <si>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</si>
  <si>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</si>
  <si>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</si>
  <si>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</si>
  <si>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</si>
  <si>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</si>
  <si>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</si>
  <si>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</si>
  <si>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</si>
  <si>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</si>
  <si>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</si>
  <si>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</si>
  <si>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</si>
  <si>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</si>
  <si>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</si>
  <si>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</si>
  <si>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</si>
  <si>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</si>
  <si>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</si>
  <si>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</si>
  <si>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</si>
  <si>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</si>
  <si>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</si>
  <si>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</si>
  <si>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</si>
  <si>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</si>
  <si>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</si>
  <si>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</si>
  <si>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</si>
  <si>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</si>
  <si>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</si>
  <si>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</si>
  <si>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</si>
  <si>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</si>
  <si>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</si>
  <si>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</si>
  <si>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</si>
  <si>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</si>
  <si>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</si>
  <si>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</si>
  <si>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</si>
  <si>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</si>
  <si>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</si>
  <si>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</si>
  <si>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</si>
  <si>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</si>
  <si>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</si>
  <si>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</si>
  <si>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</si>
  <si>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</si>
  <si>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</si>
  <si>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</si>
  <si>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</si>
  <si>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</si>
  <si>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</si>
  <si>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</si>
  <si>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</si>
  <si>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</si>
  <si>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</si>
  <si>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</si>
  <si>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</si>
  <si>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</si>
  <si>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</si>
  <si>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</si>
  <si>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</si>
  <si>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</si>
  <si>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</si>
  <si>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</si>
  <si>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</si>
  <si>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</si>
  <si>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</si>
  <si>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</si>
  <si>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</si>
  <si>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</si>
  <si>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</si>
  <si>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</si>
  <si>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</si>
  <si>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</si>
  <si>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</si>
  <si>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</si>
  <si>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</si>
  <si>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</si>
  <si>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</si>
  <si>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</si>
  <si>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</si>
  <si>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</si>
  <si>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</si>
  <si>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</si>
  <si>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</si>
  <si>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</si>
  <si>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</si>
  <si>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</si>
  <si>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</si>
  <si>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</si>
  <si>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</si>
  <si>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</si>
  <si>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</si>
  <si>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</si>
  <si>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</si>
  <si>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</si>
  <si>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</si>
  <si>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</si>
  <si>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</si>
  <si>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</si>
  <si>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</si>
  <si>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</si>
  <si>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</si>
  <si>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</si>
  <si>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</si>
  <si>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</si>
  <si>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</si>
  <si>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</si>
  <si>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</si>
  <si>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</si>
  <si>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</si>
  <si>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</si>
  <si>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</si>
  <si>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</si>
  <si>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</si>
  <si>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</si>
  <si>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</si>
  <si>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</si>
  <si>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</si>
  <si>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</si>
  <si>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</si>
  <si>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</si>
  <si>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</si>
  <si>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</si>
  <si>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</si>
  <si>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</si>
  <si>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</si>
  <si>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</si>
  <si>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</si>
  <si>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</si>
  <si>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</si>
  <si>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</si>
  <si>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</si>
  <si>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</si>
  <si>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</si>
  <si>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</si>
  <si>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</si>
  <si>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</si>
  <si>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</si>
  <si>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</si>
  <si>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</si>
  <si>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</si>
  <si>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</si>
  <si>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</si>
  <si>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</si>
  <si>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</si>
  <si>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</si>
  <si>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</si>
  <si>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</si>
  <si>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</si>
  <si>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</si>
  <si>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</si>
  <si>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</si>
  <si>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</si>
  <si>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</si>
  <si>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</si>
  <si>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</si>
  <si>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</si>
  <si>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</si>
  <si>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</si>
  <si>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</si>
  <si>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</si>
  <si>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</si>
  <si>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</si>
  <si>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</si>
  <si>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</si>
  <si>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</si>
  <si>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</si>
  <si>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</si>
  <si>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</si>
  <si>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</si>
  <si>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</si>
  <si>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</si>
  <si>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</si>
  <si>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</si>
  <si>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</si>
  <si>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</si>
  <si>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</si>
  <si>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</si>
  <si>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</si>
  <si>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</si>
  <si>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</si>
  <si>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</si>
  <si>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</si>
  <si>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</si>
  <si>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</si>
  <si>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</si>
  <si>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</si>
  <si>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</si>
  <si>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</si>
  <si>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</si>
  <si>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</si>
  <si>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</si>
  <si>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</si>
  <si>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</si>
  <si>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</si>
  <si>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</si>
  <si>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</si>
  <si>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</si>
  <si>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</si>
  <si>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</si>
  <si>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</si>
  <si>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</si>
  <si>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</si>
  <si>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</si>
  <si>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</si>
  <si>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</si>
  <si>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</si>
  <si>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</si>
  <si>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</si>
  <si>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</si>
  <si>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</si>
  <si>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</si>
  <si>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</si>
  <si>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</si>
  <si>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</si>
  <si>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</si>
  <si>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</si>
  <si>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</si>
  <si>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</si>
  <si>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</si>
  <si>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</si>
  <si>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</si>
  <si>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</si>
  <si>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</si>
  <si>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</si>
  <si>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</si>
  <si>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</si>
  <si>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</si>
  <si>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</si>
  <si>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</si>
  <si>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</si>
  <si>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</si>
  <si>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</si>
  <si>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</si>
  <si>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</si>
  <si>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</si>
  <si>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</si>
  <si>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</si>
  <si>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</si>
  <si>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</si>
  <si>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</si>
  <si>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</si>
  <si>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</si>
  <si>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</si>
  <si>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</si>
  <si>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</si>
  <si>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</si>
  <si>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</si>
  <si>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</si>
  <si>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</si>
  <si>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</si>
  <si>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</si>
  <si>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</si>
  <si>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</si>
  <si>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</si>
  <si>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</si>
  <si>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</si>
  <si>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</si>
  <si>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</si>
  <si>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</si>
  <si>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</si>
  <si>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</si>
  <si>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</si>
  <si>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49-2014PQR129</t>
  </si>
  <si>
    <t>2016-00096</t>
  </si>
  <si>
    <t xml:space="preserve"># SIN ASIGNACION </t>
  </si>
  <si>
    <t>040219-029</t>
  </si>
  <si>
    <t>15/01/2019</t>
  </si>
  <si>
    <t>05/12/2019</t>
  </si>
  <si>
    <t xml:space="preserve">eliana hernandez salgado </t>
  </si>
  <si>
    <t xml:space="preserve"> CRA 64 No.04-87barrio villa carmen soledad </t>
  </si>
  <si>
    <t xml:space="preserve">fundebis.social@hotmail.com </t>
  </si>
  <si>
    <t xml:space="preserve">ELIANA HERNANDEZ SALGADO </t>
  </si>
  <si>
    <t>2021-8-10000195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</si>
</sst>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1" zoomScaleNormal="71" zoomScaleSheetLayoutView="40" zoomScalePageLayoutView="40" workbookViewId="0">
      <selection activeCell="C22" sqref="C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4" t="str">
        <f>HYPERLINK("#MI_Oferente_Singular!A114","CAPACIDAD RESIDUAL")</f>
        <v>CAPACIDAD RESIDUAL</v>
      </c>
      <c r="F8" s="185"/>
      <c r="G8" s="18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4" t="str">
        <f>HYPERLINK("#MI_Oferente_Singular!A162","TALENTO HUMANO")</f>
        <v>TALENTO HUMANO</v>
      </c>
      <c r="F9" s="185"/>
      <c r="G9" s="18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4" t="str">
        <f>HYPERLINK("#MI_Oferente_Singular!F162","INFRAESTRUCTURA")</f>
        <v>INFRAESTRUCTURA</v>
      </c>
      <c r="F10" s="185"/>
      <c r="G10" s="186"/>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2692</v>
      </c>
      <c r="D15" s="35"/>
      <c r="E15" s="35"/>
      <c r="F15" s="5"/>
      <c r="G15" s="32" t="s">
        <v>1168</v>
      </c>
      <c r="H15" s="103" t="s">
        <v>163</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09">
        <v>900020330</v>
      </c>
      <c r="C20" s="5"/>
      <c r="D20" s="73"/>
      <c r="E20" s="5"/>
      <c r="F20" s="5"/>
      <c r="G20" s="5"/>
      <c r="H20" s="187"/>
      <c r="I20" s="147" t="s">
        <v>163</v>
      </c>
      <c r="J20" s="148" t="s">
        <v>183</v>
      </c>
      <c r="K20" s="149">
        <v>381282300</v>
      </c>
      <c r="L20" s="150">
        <v>44228</v>
      </c>
      <c r="M20" s="150">
        <v>44561</v>
      </c>
      <c r="N20" s="134">
        <f>+(M20-L20)/30</f>
        <v>11.1</v>
      </c>
      <c r="O20" s="137"/>
      <c r="U20" s="133"/>
      <c r="V20" s="105">
        <f ca="1">NOW()</f>
        <v>44193.768511342591</v>
      </c>
      <c r="W20" s="105">
        <f ca="1">NOW()</f>
        <v>44193.768511342591</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FUNDACION PARA EL DESARROLLO Y BIENESTAR SOCIAL FUNDEBIS</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2681</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2682</v>
      </c>
      <c r="E48" s="175">
        <v>41690</v>
      </c>
      <c r="F48" s="175">
        <v>41993</v>
      </c>
      <c r="G48" s="158">
        <f>IF(AND(E48&lt;&gt;"",F48&lt;&gt;""),((F48-E48)/30),"")</f>
        <v>10.1</v>
      </c>
      <c r="H48" s="122" t="s">
        <v>2677</v>
      </c>
      <c r="I48" s="121" t="s">
        <v>163</v>
      </c>
      <c r="J48" s="121" t="s">
        <v>183</v>
      </c>
      <c r="K48" s="123">
        <v>510000000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2683</v>
      </c>
      <c r="E49" s="175">
        <v>42416</v>
      </c>
      <c r="F49" s="175">
        <v>42702</v>
      </c>
      <c r="G49" s="158">
        <f t="shared" ref="G49:G50" si="3">IF(AND(E49&lt;&gt;"",F49&lt;&gt;""),((F49-E49)/30),"")</f>
        <v>9.5333333333333332</v>
      </c>
      <c r="H49" s="176" t="s">
        <v>2678</v>
      </c>
      <c r="I49" s="121" t="s">
        <v>163</v>
      </c>
      <c r="J49" s="121" t="s">
        <v>183</v>
      </c>
      <c r="K49" s="123">
        <v>675000000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2684</v>
      </c>
      <c r="E50" s="175">
        <v>42796</v>
      </c>
      <c r="F50" s="175">
        <v>43063</v>
      </c>
      <c r="G50" s="158">
        <f t="shared" si="3"/>
        <v>8.9</v>
      </c>
      <c r="H50" s="122" t="s">
        <v>2679</v>
      </c>
      <c r="I50" s="121" t="s">
        <v>163</v>
      </c>
      <c r="J50" s="121" t="s">
        <v>183</v>
      </c>
      <c r="K50" s="123">
        <v>540000000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2684</v>
      </c>
      <c r="E51" s="175">
        <v>43126</v>
      </c>
      <c r="F51" s="175">
        <v>43429</v>
      </c>
      <c r="G51" s="158">
        <f t="shared" ref="G51:G107" si="4">IF(AND(E51&lt;&gt;"",F51&lt;&gt;""),((F51-E51)/30),"")</f>
        <v>10.1</v>
      </c>
      <c r="H51" s="122" t="s">
        <v>2680</v>
      </c>
      <c r="I51" s="121" t="s">
        <v>163</v>
      </c>
      <c r="J51" s="121" t="s">
        <v>183</v>
      </c>
      <c r="K51" s="118">
        <v>522000000</v>
      </c>
      <c r="L51" s="124" t="s">
        <v>1148</v>
      </c>
      <c r="M51" s="117">
        <f t="shared" si="2"/>
        <v>1</v>
      </c>
      <c r="N51" s="124" t="s">
        <v>27</v>
      </c>
      <c r="O51" s="124" t="s">
        <v>26</v>
      </c>
      <c r="P51" s="78"/>
    </row>
    <row r="52" spans="1:16" s="7" customFormat="1" ht="24.75" customHeight="1" outlineLevel="1" x14ac:dyDescent="0.25">
      <c r="A52" s="143">
        <v>5</v>
      </c>
      <c r="B52" s="122" t="s">
        <v>2676</v>
      </c>
      <c r="C52" s="112" t="s">
        <v>31</v>
      </c>
      <c r="D52" s="121" t="s">
        <v>2685</v>
      </c>
      <c r="E52" s="121" t="s">
        <v>2686</v>
      </c>
      <c r="F52" s="121" t="s">
        <v>2687</v>
      </c>
      <c r="G52" s="158">
        <f t="shared" si="4"/>
        <v>10.8</v>
      </c>
      <c r="H52" s="122" t="s">
        <v>2680</v>
      </c>
      <c r="I52" s="113" t="s">
        <v>163</v>
      </c>
      <c r="J52" s="113" t="s">
        <v>183</v>
      </c>
      <c r="K52" s="118">
        <v>600000000</v>
      </c>
      <c r="L52" s="115" t="s">
        <v>1148</v>
      </c>
      <c r="M52" s="117">
        <f t="shared" si="2"/>
        <v>1</v>
      </c>
      <c r="N52" s="115" t="s">
        <v>1151</v>
      </c>
      <c r="O52" s="115" t="s">
        <v>26</v>
      </c>
      <c r="P52" s="79"/>
    </row>
    <row r="53" spans="1:16" s="7" customFormat="1" ht="24.75" customHeight="1" outlineLevel="1" x14ac:dyDescent="0.25">
      <c r="A53" s="143">
        <v>6</v>
      </c>
      <c r="B53" s="111"/>
      <c r="C53" s="112"/>
      <c r="D53" s="121"/>
      <c r="E53" s="121"/>
      <c r="F53" s="121"/>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c r="E114" s="144"/>
      <c r="F114" s="144"/>
      <c r="G114" s="158" t="str">
        <f>IF(AND(E114&lt;&gt;"",F114&lt;&gt;""),((F114-E114)/30),"")</f>
        <v/>
      </c>
      <c r="H114" s="122"/>
      <c r="I114" s="121"/>
      <c r="J114" s="121"/>
      <c r="K114" s="123"/>
      <c r="L114" s="100" t="str">
        <f>+IF(AND(K114&gt;0,O114="Ejecución"),(K114/877802)*Tabla28[[#This Row],[% participación]],IF(AND(K114&gt;0,O114&lt;&gt;"Ejecución"),"-",""))</f>
        <v/>
      </c>
      <c r="M114" s="124"/>
      <c r="N114" s="171"/>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5"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2"/>
      <c r="Z178" s="163" t="str">
        <f>IF(Y178&gt;0,SUM(E180+Y178),"")</f>
        <v/>
      </c>
      <c r="AA178" s="19"/>
      <c r="AB178" s="19"/>
    </row>
    <row r="179" spans="1:28" ht="23.25" x14ac:dyDescent="0.25">
      <c r="A179" s="9"/>
      <c r="B179" s="222" t="s">
        <v>2669</v>
      </c>
      <c r="C179" s="222"/>
      <c r="D179" s="222"/>
      <c r="E179" s="169">
        <v>0.02</v>
      </c>
      <c r="F179" s="168">
        <v>0.01</v>
      </c>
      <c r="G179" s="163">
        <f>IF(F179&gt;0,SUM(E179+F179),"")</f>
        <v>0.03</v>
      </c>
      <c r="H179" s="5"/>
      <c r="I179" s="222" t="s">
        <v>2671</v>
      </c>
      <c r="J179" s="222"/>
      <c r="K179" s="222"/>
      <c r="L179" s="222"/>
      <c r="M179" s="170">
        <v>0.02</v>
      </c>
      <c r="O179" s="8"/>
      <c r="Q179" s="19"/>
      <c r="R179" s="157">
        <f>IF(M179&gt;0,SUM(L179+M179),"")</f>
        <v>0.02</v>
      </c>
      <c r="T179" s="19"/>
      <c r="U179" s="178" t="s">
        <v>1166</v>
      </c>
      <c r="V179" s="178"/>
      <c r="W179" s="178"/>
      <c r="X179" s="24">
        <v>0.02</v>
      </c>
      <c r="Y179" s="162"/>
      <c r="Z179" s="163" t="str">
        <f>IF(Y179&gt;0,SUM(E181+Y179),"")</f>
        <v/>
      </c>
      <c r="AA179" s="19"/>
      <c r="AB179" s="19"/>
    </row>
    <row r="180" spans="1:28" ht="23.25" hidden="1" x14ac:dyDescent="0.25">
      <c r="A180" s="9"/>
      <c r="B180" s="202"/>
      <c r="C180" s="202"/>
      <c r="D180" s="202"/>
      <c r="E180" s="167"/>
      <c r="H180" s="5"/>
      <c r="I180" s="202"/>
      <c r="J180" s="202"/>
      <c r="K180" s="202"/>
      <c r="L180" s="202"/>
      <c r="M180" s="5"/>
      <c r="O180" s="8"/>
      <c r="Q180" s="19"/>
      <c r="R180" s="157" t="str">
        <f>IF(S180&gt;0,SUM(L180+S180),"")</f>
        <v/>
      </c>
      <c r="S180" s="162"/>
      <c r="T180" s="19"/>
      <c r="U180" s="178" t="s">
        <v>1167</v>
      </c>
      <c r="V180" s="178"/>
      <c r="W180" s="178"/>
      <c r="X180" s="24">
        <v>0.03</v>
      </c>
      <c r="Y180" s="162"/>
      <c r="Z180" s="163" t="str">
        <f>IF(Y180&gt;0,SUM(E182+Y180),"")</f>
        <v/>
      </c>
      <c r="AA180" s="19"/>
      <c r="AB180" s="19"/>
    </row>
    <row r="181" spans="1:28" ht="23.25" hidden="1" x14ac:dyDescent="0.25">
      <c r="A181" s="9"/>
      <c r="B181" s="202"/>
      <c r="C181" s="202"/>
      <c r="D181" s="202"/>
      <c r="E181" s="167"/>
      <c r="H181" s="5"/>
      <c r="I181" s="202"/>
      <c r="J181" s="202"/>
      <c r="K181" s="202"/>
      <c r="L181" s="202"/>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2"/>
      <c r="C182" s="202"/>
      <c r="D182" s="202"/>
      <c r="E182" s="167"/>
      <c r="H182" s="5"/>
      <c r="I182" s="202"/>
      <c r="J182" s="202"/>
      <c r="K182" s="202"/>
      <c r="L182" s="20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11438469</v>
      </c>
      <c r="F185" s="92"/>
      <c r="G185" s="93"/>
      <c r="H185" s="88"/>
      <c r="I185" s="90" t="s">
        <v>2627</v>
      </c>
      <c r="J185" s="164">
        <f>+SUM(M179:M183)</f>
        <v>0.02</v>
      </c>
      <c r="K185" s="203" t="s">
        <v>2628</v>
      </c>
      <c r="L185" s="203"/>
      <c r="M185" s="94">
        <f>+J185*(SUM(K20:K35))</f>
        <v>7625646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7" t="s">
        <v>2636</v>
      </c>
      <c r="C192" s="237"/>
      <c r="E192" s="5" t="s">
        <v>20</v>
      </c>
      <c r="H192" s="26" t="s">
        <v>24</v>
      </c>
      <c r="J192" s="5" t="s">
        <v>2637</v>
      </c>
      <c r="K192" s="5"/>
      <c r="M192" s="5"/>
      <c r="N192" s="5"/>
      <c r="O192" s="8"/>
      <c r="Q192" s="152"/>
      <c r="R192" s="153"/>
      <c r="S192" s="153"/>
      <c r="T192" s="152"/>
    </row>
    <row r="193" spans="1:18" x14ac:dyDescent="0.25">
      <c r="A193" s="9"/>
      <c r="C193" s="126">
        <v>43788</v>
      </c>
      <c r="D193" s="5"/>
      <c r="E193" s="125">
        <v>1891</v>
      </c>
      <c r="F193" s="5"/>
      <c r="G193" s="5"/>
      <c r="H193" s="125" t="s">
        <v>2688</v>
      </c>
      <c r="J193" s="5"/>
      <c r="K193" s="126">
        <v>41690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2689</v>
      </c>
      <c r="J211" s="27" t="s">
        <v>2622</v>
      </c>
      <c r="K211" s="177" t="s">
        <v>2689</v>
      </c>
      <c r="L211" s="21"/>
      <c r="M211" s="21"/>
      <c r="N211" s="21"/>
      <c r="O211" s="8"/>
    </row>
    <row r="212" spans="1:15" x14ac:dyDescent="0.25">
      <c r="A212" s="9"/>
      <c r="B212" s="27" t="s">
        <v>2619</v>
      </c>
      <c r="C212" s="146" t="s">
        <v>2691</v>
      </c>
      <c r="D212" s="21"/>
      <c r="G212" s="27" t="s">
        <v>2621</v>
      </c>
      <c r="H212" s="177">
        <v>3006109011</v>
      </c>
      <c r="J212" s="27" t="s">
        <v>2623</v>
      </c>
      <c r="K212" s="12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a65d333d-5b59-4810-bc94-b80d9325abb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pc5</cp:lastModifiedBy>
  <cp:lastPrinted>2020-12-28T23:26:53Z</cp:lastPrinted>
  <dcterms:created xsi:type="dcterms:W3CDTF">2020-10-14T21:57:42Z</dcterms:created>
  <dcterms:modified xsi:type="dcterms:W3CDTF">2020-12-28T23:27:00Z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