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BDO FUNDEBIS\MAGDALENA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<sst xmlns="http://schemas.openxmlformats.org/spreadsheetml/2006/main" count="3067" uniqueCount="2693">
  <si>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</si>
  <si>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</si>
  <si>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</si>
  <si>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</si>
  <si>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</si>
  <si>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</si>
  <si>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</si>
  <si>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</si>
  <si>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</si>
  <si>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</si>
  <si>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</si>
  <si>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</si>
  <si>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</si>
  <si>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</si>
  <si>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</si>
  <si>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</si>
  <si>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</si>
  <si>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</si>
  <si>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</si>
  <si>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</si>
  <si>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</si>
  <si>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</si>
  <si>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</si>
  <si>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</si>
  <si>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</si>
  <si>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</si>
  <si>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</si>
  <si>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</si>
  <si>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</si>
  <si>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</si>
  <si>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</si>
  <si>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</si>
  <si>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</si>
  <si>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</si>
  <si>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</si>
  <si>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</si>
  <si>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</si>
  <si>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</si>
  <si>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</si>
  <si>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</si>
  <si>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</si>
  <si>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</si>
  <si>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</si>
  <si>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</si>
  <si>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</si>
  <si>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</si>
  <si>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</si>
  <si>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</si>
  <si>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</si>
  <si>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</si>
  <si>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</si>
  <si>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</si>
  <si>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</si>
  <si>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</si>
  <si>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</si>
  <si>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</si>
  <si>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</si>
  <si>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</si>
  <si>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</si>
  <si>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</si>
  <si>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</si>
  <si>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</si>
  <si>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</si>
  <si>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</si>
  <si>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</si>
  <si>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</si>
  <si>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</si>
  <si>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</si>
  <si>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</si>
  <si>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</si>
  <si>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</si>
  <si>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</si>
  <si>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</si>
  <si>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</si>
  <si>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</si>
  <si>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</si>
  <si>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</si>
  <si>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</si>
  <si>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</si>
  <si>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</si>
  <si>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</si>
  <si>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</si>
  <si>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</si>
  <si>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</si>
  <si>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</si>
  <si>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</si>
  <si>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</si>
  <si>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</si>
  <si>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</si>
  <si>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</si>
  <si>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</si>
  <si>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</si>
  <si>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</si>
  <si>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</si>
  <si>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</si>
  <si>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</si>
  <si>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</si>
  <si>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</si>
  <si>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</si>
  <si>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</si>
  <si>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</si>
  <si>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</si>
  <si>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</si>
  <si>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</si>
  <si>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</si>
  <si>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</si>
  <si>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</si>
  <si>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</si>
  <si>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</si>
  <si>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</si>
  <si>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</si>
  <si>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</si>
  <si>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</si>
  <si>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</si>
  <si>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</si>
  <si>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</si>
  <si>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</si>
  <si>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</si>
  <si>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</si>
  <si>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</si>
  <si>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</si>
  <si>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</si>
  <si>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</si>
  <si>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</si>
  <si>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</si>
  <si>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</si>
  <si>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</si>
  <si>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</si>
  <si>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</si>
  <si>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</si>
  <si>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</si>
  <si>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</si>
  <si>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</si>
  <si>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</si>
  <si>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</si>
  <si>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</si>
  <si>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</si>
  <si>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</si>
  <si>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</si>
  <si>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</si>
  <si>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</si>
  <si>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</si>
  <si>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</si>
  <si>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</si>
  <si>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</si>
  <si>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</si>
  <si>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</si>
  <si>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</si>
  <si>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</si>
  <si>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</si>
  <si>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</si>
  <si>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</si>
  <si>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</si>
  <si>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</si>
  <si>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</si>
  <si>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</si>
  <si>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</si>
  <si>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</si>
  <si>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</si>
  <si>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</si>
  <si>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</si>
  <si>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</si>
  <si>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</si>
  <si>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</si>
  <si>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</si>
  <si>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</si>
  <si>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</si>
  <si>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</si>
  <si>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</si>
  <si>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</si>
  <si>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</si>
  <si>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</si>
  <si>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</si>
  <si>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</si>
  <si>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</si>
  <si>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</si>
  <si>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</si>
  <si>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</si>
  <si>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</si>
  <si>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</si>
  <si>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</si>
  <si>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</si>
  <si>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</si>
  <si>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</si>
  <si>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</si>
  <si>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</si>
  <si>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</si>
  <si>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</si>
  <si>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</si>
  <si>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</si>
  <si>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</si>
  <si>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</si>
  <si>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</si>
  <si>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</si>
  <si>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</si>
  <si>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</si>
  <si>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</si>
  <si>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</si>
  <si>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</si>
  <si>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</si>
  <si>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</si>
  <si>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</si>
  <si>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</si>
  <si>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</si>
  <si>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</si>
  <si>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</si>
  <si>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</si>
  <si>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</si>
  <si>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</si>
  <si>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</si>
  <si>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</si>
  <si>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</si>
  <si>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</si>
  <si>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</si>
  <si>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</si>
  <si>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</si>
  <si>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</si>
  <si>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</si>
  <si>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</si>
  <si>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</si>
  <si>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</si>
  <si>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</si>
  <si>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</si>
  <si>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</si>
  <si>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</si>
  <si>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</si>
  <si>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</si>
  <si>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</si>
  <si>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</si>
  <si>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</si>
  <si>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</si>
  <si>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</si>
  <si>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</si>
  <si>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</si>
  <si>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</si>
  <si>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</si>
  <si>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</si>
  <si>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</si>
  <si>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</si>
  <si>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</si>
  <si>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</si>
  <si>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</si>
  <si>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</si>
  <si>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</si>
  <si>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</si>
  <si>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</si>
  <si>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</si>
  <si>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</si>
  <si>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</si>
  <si>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</si>
  <si>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</si>
  <si>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</si>
  <si>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</si>
  <si>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</si>
  <si>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</si>
  <si>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</si>
  <si>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</si>
  <si>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</si>
  <si>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</si>
  <si>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</si>
  <si>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</si>
  <si>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</si>
  <si>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</si>
  <si>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</si>
  <si>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</si>
  <si>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</si>
  <si>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</si>
  <si>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</si>
  <si>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</si>
  <si>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</si>
  <si>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</si>
  <si>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</si>
  <si>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</si>
  <si>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</si>
  <si>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</si>
  <si>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</si>
  <si>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</si>
  <si>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</si>
  <si>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</si>
  <si>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</si>
  <si>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</si>
  <si>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</si>
  <si>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</si>
  <si>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</si>
  <si>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</si>
  <si>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</si>
  <si>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</si>
  <si>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</si>
  <si>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</si>
  <si>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</si>
  <si>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</si>
  <si>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</si>
  <si>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</si>
  <si>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</si>
  <si>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</si>
  <si>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</si>
  <si>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</si>
  <si>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</si>
  <si>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</si>
  <si>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</si>
  <si>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</si>
  <si>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</si>
  <si>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</si>
  <si>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</si>
  <si>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</si>
  <si>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</si>
  <si>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</si>
  <si>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</si>
  <si>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</si>
  <si>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</si>
  <si>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</si>
  <si>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</si>
  <si>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</si>
  <si>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</si>
  <si>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</si>
  <si>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</si>
  <si>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</si>
  <si>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</si>
  <si>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</si>
  <si>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</si>
  <si>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</si>
  <si>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</si>
  <si>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</si>
  <si>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</si>
  <si>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</si>
  <si>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</si>
  <si>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</si>
  <si>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</si>
  <si>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</si>
  <si>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</si>
  <si>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</si>
  <si>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</si>
  <si>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</si>
  <si>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</si>
  <si>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</si>
  <si>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</si>
  <si>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</si>
  <si>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</si>
  <si>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</si>
  <si>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</si>
  <si>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</si>
  <si>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</si>
  <si>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</si>
  <si>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</si>
  <si>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</si>
  <si>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</si>
  <si>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</si>
  <si>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</si>
  <si>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</si>
  <si>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</si>
  <si>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</si>
  <si>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</si>
  <si>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</si>
  <si>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</si>
  <si>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</si>
  <si>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</si>
  <si>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</si>
  <si>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</si>
  <si>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</si>
  <si>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</si>
  <si>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</si>
  <si>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</si>
  <si>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</si>
  <si>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</si>
  <si>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</si>
  <si>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</si>
  <si>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</si>
  <si>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</si>
  <si>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</si>
  <si>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</si>
  <si>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</si>
  <si>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</si>
  <si>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</si>
  <si>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</si>
  <si>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</si>
  <si>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</si>
  <si>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</si>
  <si>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</si>
  <si>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</si>
  <si>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</si>
  <si>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</si>
  <si>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</si>
  <si>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</si>
  <si>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</si>
  <si>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</si>
  <si>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</si>
  <si>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</si>
  <si>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</si>
  <si>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</si>
  <si>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</si>
  <si>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</si>
  <si>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</si>
  <si>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</si>
  <si>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</si>
  <si>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</si>
  <si>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</si>
  <si>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</si>
  <si>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</si>
  <si>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</si>
  <si>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</si>
  <si>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</si>
  <si>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</si>
  <si>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</si>
  <si>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</si>
  <si>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</si>
  <si>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</si>
  <si>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</si>
  <si>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</si>
  <si>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</si>
  <si>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</si>
  <si>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</si>
  <si>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</si>
  <si>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</si>
  <si>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</si>
  <si>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</si>
  <si>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</si>
  <si>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</si>
  <si>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</si>
  <si>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</si>
  <si>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</si>
  <si>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</si>
  <si>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</si>
  <si>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</si>
  <si>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</si>
  <si>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</si>
  <si>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</si>
  <si>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</si>
  <si>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</si>
  <si>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</si>
  <si>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</si>
  <si>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</si>
  <si>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</si>
  <si>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</si>
  <si>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</si>
  <si>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</si>
  <si>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</si>
  <si>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</si>
  <si>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</si>
  <si>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</si>
  <si>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</si>
  <si>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</si>
  <si>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</si>
  <si>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</si>
  <si>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</si>
  <si>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</si>
  <si>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</si>
  <si>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</si>
  <si>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</si>
  <si>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</si>
  <si>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</si>
  <si>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</si>
  <si>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</si>
  <si>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</si>
  <si>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</si>
  <si>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</si>
  <si>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</si>
  <si>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</si>
  <si>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</si>
  <si>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</si>
  <si>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</si>
  <si>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</si>
  <si>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</si>
  <si>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</si>
  <si>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</si>
  <si>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</si>
  <si>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</si>
  <si>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</si>
  <si>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</si>
  <si>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</si>
  <si>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</si>
  <si>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</si>
  <si>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</si>
  <si>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</si>
  <si>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</si>
  <si>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</si>
  <si>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</si>
  <si>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</si>
  <si>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</si>
  <si>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</si>
  <si>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</si>
  <si>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</si>
  <si>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</si>
  <si>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</si>
  <si>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</si>
  <si>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</si>
  <si>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</si>
  <si>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</si>
  <si>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</si>
  <si>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</si>
  <si>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</si>
  <si>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</si>
  <si>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</si>
  <si>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</si>
  <si>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</si>
  <si>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</si>
  <si>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</si>
  <si>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</si>
  <si>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</si>
  <si>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</si>
  <si>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</si>
  <si>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</si>
  <si>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</si>
  <si>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</si>
  <si>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</si>
  <si>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</si>
  <si>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</si>
  <si>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</si>
  <si>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</si>
  <si>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</si>
  <si>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</si>
  <si>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</si>
  <si>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</si>
  <si>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</si>
  <si>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</si>
  <si>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</si>
  <si>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</si>
  <si>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</si>
  <si>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</si>
  <si>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</si>
  <si>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</si>
  <si>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</si>
  <si>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</si>
  <si>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</si>
  <si>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</si>
  <si>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</si>
  <si>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</si>
  <si>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</si>
  <si>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</si>
  <si>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</si>
  <si>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</si>
  <si>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</si>
  <si>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</si>
  <si>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</si>
  <si>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</si>
  <si>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</si>
  <si>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</si>
  <si>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</si>
  <si>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</si>
  <si>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</si>
  <si>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</si>
  <si>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</si>
  <si>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</si>
  <si>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</si>
  <si>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</si>
  <si>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</si>
  <si>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</si>
  <si>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</si>
  <si>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</si>
  <si>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</si>
  <si>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</si>
  <si>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</si>
  <si>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</si>
  <si>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</si>
  <si>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</si>
  <si>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</si>
  <si>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</si>
  <si>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</si>
  <si>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</si>
  <si>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</si>
  <si>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</si>
  <si>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</si>
  <si>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</si>
  <si>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</si>
  <si>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</si>
  <si>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</si>
  <si>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</si>
  <si>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</si>
  <si>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</si>
  <si>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</si>
  <si>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</si>
  <si>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</si>
  <si>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</si>
  <si>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</si>
  <si>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</si>
  <si>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</si>
  <si>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</si>
  <si>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</si>
  <si>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</si>
  <si>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</si>
  <si>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</si>
  <si>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</si>
  <si>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</si>
  <si>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</si>
  <si>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</si>
  <si>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</si>
  <si>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</si>
  <si>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</si>
  <si>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</si>
  <si>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</si>
  <si>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</si>
  <si>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</si>
  <si>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</si>
  <si>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</si>
  <si>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</si>
  <si>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</si>
  <si>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</si>
  <si>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</si>
  <si>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</si>
  <si>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</si>
  <si>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</si>
  <si>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</si>
  <si>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</si>
  <si>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</si>
  <si>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</si>
  <si>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</si>
  <si>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</si>
  <si>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</si>
  <si>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</si>
  <si>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</si>
  <si>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</si>
  <si>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</si>
  <si>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</si>
  <si>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</si>
  <si>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</si>
  <si>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</si>
  <si>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</si>
  <si>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</si>
  <si>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</si>
  <si>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</si>
  <si>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</si>
  <si>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</si>
  <si>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</si>
  <si>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</si>
  <si>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</si>
  <si>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</si>
  <si>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</si>
  <si>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</si>
  <si>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</si>
  <si>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</si>
  <si>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</si>
  <si>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</si>
  <si>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</si>
  <si>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</si>
  <si>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</si>
  <si>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</si>
  <si>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</si>
  <si>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</si>
  <si>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</si>
  <si>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</si>
  <si>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</si>
  <si>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</si>
  <si>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</si>
  <si>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</si>
  <si>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</si>
  <si>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</si>
  <si>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</si>
  <si>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</si>
  <si>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</si>
  <si>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</si>
  <si>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</si>
  <si>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</si>
  <si>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</si>
  <si>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</si>
  <si>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</si>
  <si>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</si>
  <si>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</si>
  <si>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</si>
  <si>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</si>
  <si>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</si>
  <si>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</si>
  <si>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</si>
  <si>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</si>
  <si>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</si>
  <si>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</si>
  <si>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</si>
  <si>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</si>
  <si>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</si>
  <si>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</si>
  <si>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</si>
  <si>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</si>
  <si>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</si>
  <si>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</si>
  <si>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</si>
  <si>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</si>
  <si>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</si>
  <si>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</si>
  <si>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</si>
  <si>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</si>
  <si>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</si>
  <si>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</si>
  <si>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</si>
  <si>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</si>
  <si>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</si>
  <si>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</si>
  <si>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</si>
  <si>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</si>
  <si>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</si>
  <si>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</si>
  <si>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</si>
  <si>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</si>
  <si>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</si>
  <si>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</si>
  <si>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</si>
  <si>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</si>
  <si>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</si>
  <si>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</si>
  <si>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</si>
  <si>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</si>
  <si>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</si>
  <si>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</si>
  <si>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</si>
  <si>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</si>
  <si>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</si>
  <si>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</si>
  <si>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</si>
  <si>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</si>
  <si>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</si>
  <si>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</si>
  <si>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</si>
  <si>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</si>
  <si>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</si>
  <si>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</si>
  <si>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</si>
  <si>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</si>
  <si>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</si>
  <si>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</si>
  <si>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</si>
  <si>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</si>
  <si>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</si>
  <si>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</si>
  <si>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</si>
  <si>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</si>
  <si>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</si>
  <si>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</si>
  <si>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</si>
  <si>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</si>
  <si>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</si>
  <si>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</si>
  <si>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</si>
  <si>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</si>
  <si>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</si>
  <si>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</si>
  <si>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</si>
  <si>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</si>
  <si>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</si>
  <si>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</si>
  <si>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</si>
  <si>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</si>
  <si>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</si>
  <si>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</si>
  <si>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</si>
  <si>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</si>
  <si>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</si>
  <si>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</si>
  <si>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</si>
  <si>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</si>
  <si>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</si>
  <si>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</si>
  <si>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</si>
  <si>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</si>
  <si>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</si>
  <si>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</si>
  <si>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</si>
  <si>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</si>
  <si>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</si>
  <si>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</si>
  <si>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</si>
  <si>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</si>
  <si>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</si>
  <si>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</si>
  <si>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</si>
  <si>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</si>
  <si>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</si>
  <si>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</si>
  <si>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</si>
  <si>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</si>
  <si>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</si>
  <si>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</si>
  <si>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</si>
  <si>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</si>
  <si>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</si>
  <si>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</si>
  <si>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</si>
  <si>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</si>
  <si>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</si>
  <si>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</si>
  <si>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</si>
  <si>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</si>
  <si>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</si>
  <si>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</si>
  <si>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</si>
  <si>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</si>
  <si>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</si>
  <si>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</si>
  <si>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</si>
  <si>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</si>
  <si>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</si>
  <si>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</si>
  <si>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</si>
  <si>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</si>
  <si>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</si>
  <si>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</si>
  <si>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</si>
  <si>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</si>
  <si>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</si>
  <si>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</si>
  <si>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</si>
  <si>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</si>
  <si>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</si>
  <si>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</si>
  <si>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</si>
  <si>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</si>
  <si>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</si>
  <si>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</si>
  <si>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</si>
  <si>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</si>
  <si>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</si>
  <si>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</si>
  <si>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</si>
  <si>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</si>
  <si>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</si>
  <si>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</si>
  <si>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</si>
  <si>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</si>
  <si>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</si>
  <si>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</si>
  <si>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</si>
  <si>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</si>
  <si>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</si>
  <si>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</si>
  <si>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</si>
  <si>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</si>
  <si>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</si>
  <si>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</si>
  <si>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</si>
  <si>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</si>
  <si>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</si>
  <si>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</si>
  <si>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</si>
  <si>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</si>
  <si>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</si>
  <si>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</si>
  <si>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</si>
  <si>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</si>
  <si>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</si>
  <si>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</si>
  <si>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</si>
  <si>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</si>
  <si>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</si>
  <si>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</si>
  <si>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</si>
  <si>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</si>
  <si>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</si>
  <si>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</si>
  <si>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</si>
  <si>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</si>
  <si>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</si>
  <si>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</si>
  <si>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</si>
  <si>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</si>
  <si>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</si>
  <si>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</si>
  <si>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</si>
  <si>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</si>
  <si>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</si>
  <si>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</si>
  <si>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</si>
  <si>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</si>
  <si>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</si>
  <si>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</si>
  <si>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</si>
  <si>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</si>
  <si>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</si>
  <si>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</si>
  <si>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</si>
  <si>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</si>
  <si>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</si>
  <si>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</si>
  <si>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</si>
  <si>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</si>
  <si>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</si>
  <si>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</si>
  <si>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</si>
  <si>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</si>
  <si>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</si>
  <si>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</si>
  <si>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</si>
  <si>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</si>
  <si>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</si>
  <si>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</si>
  <si>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</si>
  <si>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</si>
  <si>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</si>
  <si>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</si>
  <si>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</si>
  <si>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</si>
  <si>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</si>
  <si>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</si>
  <si>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</si>
  <si>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</si>
  <si>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</si>
  <si>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</si>
  <si>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</si>
  <si>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</si>
  <si>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</si>
  <si>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</si>
  <si>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</si>
  <si>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</si>
  <si>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</si>
  <si>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</si>
  <si>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</si>
  <si>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</si>
  <si>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</si>
  <si>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</si>
  <si>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</si>
  <si>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</si>
  <si>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</si>
  <si>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</si>
  <si>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</si>
  <si>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</si>
  <si>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</si>
  <si>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</si>
  <si>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</si>
  <si>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</si>
  <si>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</si>
  <si>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</si>
  <si>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</si>
  <si>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</si>
  <si>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</si>
  <si>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</si>
  <si>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</si>
  <si>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</si>
  <si>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</si>
  <si>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</si>
  <si>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</si>
  <si>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</si>
  <si>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</si>
  <si>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</si>
  <si>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</si>
  <si>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</si>
  <si>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</si>
  <si>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</si>
  <si>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</si>
  <si>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</si>
  <si>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</si>
  <si>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</si>
  <si>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</si>
  <si>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</si>
  <si>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</si>
  <si>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</si>
  <si>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</si>
  <si>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</si>
  <si>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</si>
  <si>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</si>
  <si>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</si>
  <si>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</si>
  <si>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</si>
  <si>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</si>
  <si>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</si>
  <si>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</si>
  <si>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</si>
  <si>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</si>
  <si>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</si>
  <si>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</si>
  <si>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</si>
  <si>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</si>
  <si>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</si>
  <si>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</si>
  <si>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</si>
  <si>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</si>
  <si>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</si>
  <si>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</si>
  <si>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</si>
  <si>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</si>
  <si>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</si>
  <si>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</si>
  <si>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</si>
  <si>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</si>
  <si>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</si>
  <si>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</si>
  <si>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</si>
  <si>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</si>
  <si>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</si>
  <si>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</si>
  <si>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</si>
  <si>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</si>
  <si>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</si>
  <si>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</si>
  <si>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</si>
  <si>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</si>
  <si>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</si>
  <si>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</si>
  <si>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</si>
  <si>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</si>
  <si>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</si>
  <si>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</si>
  <si>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</si>
  <si>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</si>
  <si>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</si>
  <si>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</si>
  <si>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</si>
  <si>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</si>
  <si>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</si>
  <si>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</si>
  <si>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</si>
  <si>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</si>
  <si>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</si>
  <si>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</si>
  <si>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</si>
  <si>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</si>
  <si>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</si>
  <si>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</si>
  <si>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</si>
  <si>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</si>
  <si>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</si>
  <si>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</si>
  <si>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</si>
  <si>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</si>
  <si>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</si>
  <si>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</si>
  <si>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</si>
  <si>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</si>
  <si>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</si>
  <si>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</si>
  <si>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</si>
  <si>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</si>
  <si>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</si>
  <si>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</si>
  <si>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</si>
  <si>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</si>
  <si>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</si>
  <si>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</si>
  <si>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</si>
  <si>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</si>
  <si>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</si>
  <si>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</si>
  <si>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</si>
  <si>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</si>
  <si>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</si>
  <si>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</si>
  <si>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</si>
  <si>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</si>
  <si>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</si>
  <si>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</si>
  <si>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</si>
  <si>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</si>
  <si>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</si>
  <si>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</si>
  <si>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</si>
  <si>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</si>
  <si>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</si>
  <si>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</si>
  <si>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</si>
  <si>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</si>
  <si>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</si>
  <si>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</si>
  <si>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</si>
  <si>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</si>
  <si>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</si>
  <si>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</si>
  <si>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</si>
  <si>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</si>
  <si>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</si>
  <si>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</si>
  <si>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</si>
  <si>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</si>
  <si>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</si>
  <si>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</si>
  <si>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</si>
  <si>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</si>
  <si>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</si>
  <si>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</si>
  <si>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</si>
  <si>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</si>
  <si>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</si>
  <si>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</si>
  <si>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</si>
  <si>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</si>
  <si>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</si>
  <si>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</si>
  <si>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</si>
  <si>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</si>
  <si>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</si>
  <si>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</si>
  <si>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</si>
  <si>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</si>
  <si>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</si>
  <si>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</si>
  <si>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</si>
  <si>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</si>
  <si>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</si>
  <si>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</si>
  <si>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</si>
  <si>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</si>
  <si>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</si>
  <si>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</si>
  <si>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</si>
  <si>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</si>
  <si>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</si>
  <si>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</si>
  <si>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</si>
  <si>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</si>
  <si>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</si>
  <si>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</si>
  <si>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</si>
  <si>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</si>
  <si>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</si>
  <si>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</si>
  <si>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</si>
  <si>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</si>
  <si>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</si>
  <si>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</si>
  <si>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</si>
  <si>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</si>
  <si>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</si>
  <si>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</si>
  <si>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</si>
  <si>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</si>
  <si>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</si>
  <si>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</si>
  <si>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</si>
  <si>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</si>
  <si>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</si>
  <si>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</si>
  <si>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</si>
  <si>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</si>
  <si>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</si>
  <si>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</si>
  <si>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</si>
  <si>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</si>
  <si>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</si>
  <si>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</si>
  <si>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</si>
  <si>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</si>
  <si>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</si>
  <si>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</si>
  <si>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</si>
  <si>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</si>
  <si>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</si>
  <si>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</si>
  <si>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</si>
  <si>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</si>
  <si>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</si>
  <si>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</si>
  <si>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</si>
  <si>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</si>
  <si>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</si>
  <si>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</si>
  <si>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</si>
  <si>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</si>
  <si>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</si>
  <si>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</si>
  <si>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</si>
  <si>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</si>
  <si>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</si>
  <si>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</si>
  <si>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</si>
  <si>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</si>
  <si>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</si>
  <si>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</si>
  <si>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</si>
  <si>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</si>
  <si>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</si>
  <si>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</si>
  <si>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</si>
  <si>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</si>
  <si>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</si>
  <si>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</si>
  <si>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</si>
  <si>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</si>
  <si>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</si>
  <si>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</si>
  <si>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</si>
  <si>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</si>
  <si>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</si>
  <si>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</si>
  <si>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</si>
  <si>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</si>
  <si>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</si>
  <si>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</si>
  <si>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</si>
  <si>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</si>
  <si>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</si>
  <si>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</si>
  <si>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</si>
  <si>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</si>
  <si>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</si>
  <si>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</si>
  <si>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</si>
  <si>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</si>
  <si>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</si>
  <si>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</si>
  <si>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</si>
  <si>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</si>
  <si>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</si>
  <si>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</si>
  <si>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</si>
  <si>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</si>
  <si>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</si>
  <si>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</si>
  <si>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</si>
  <si>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</si>
  <si>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</si>
  <si>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</si>
  <si>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</si>
  <si>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</si>
  <si>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</si>
  <si>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</si>
  <si>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</si>
  <si>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</si>
  <si>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</si>
  <si>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</si>
  <si>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</si>
  <si>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</si>
  <si>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</si>
  <si>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</si>
  <si>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</si>
  <si>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</si>
  <si>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</si>
  <si>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</si>
  <si>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</si>
  <si>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</si>
  <si>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</si>
  <si>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</si>
  <si>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</si>
  <si>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</si>
  <si>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</si>
  <si>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</si>
  <si>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</si>
  <si>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</si>
  <si>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</si>
  <si>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</si>
  <si>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</si>
  <si>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</si>
  <si>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</si>
  <si>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</si>
  <si>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</si>
  <si>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</si>
  <si>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</si>
  <si>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</si>
  <si>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</si>
  <si>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</si>
  <si>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</si>
  <si>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</si>
  <si>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</si>
  <si>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</si>
  <si>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</si>
  <si>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</si>
  <si>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</si>
  <si>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</si>
  <si>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</si>
  <si>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</si>
  <si>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</si>
  <si>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</si>
  <si>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</si>
  <si>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</si>
  <si>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</si>
  <si>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</si>
  <si>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</si>
  <si>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</si>
  <si>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</si>
  <si>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</si>
  <si>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</si>
  <si>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</si>
  <si>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</si>
  <si>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</si>
  <si>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</si>
  <si>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</si>
  <si>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</si>
  <si>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</si>
  <si>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</si>
  <si>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</si>
  <si>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</si>
  <si>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</si>
  <si>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</si>
  <si>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</si>
  <si>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</si>
  <si>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</si>
  <si>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</si>
  <si>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</si>
  <si>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</si>
  <si>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</si>
  <si>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</si>
  <si>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</si>
  <si>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</si>
  <si>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</si>
  <si>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</si>
  <si>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</si>
  <si>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</si>
  <si>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</si>
  <si>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</si>
  <si>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</si>
  <si>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</si>
  <si>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</si>
  <si>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</si>
  <si>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</si>
  <si>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</si>
  <si>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</si>
  <si>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</si>
  <si>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</si>
  <si>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</si>
  <si>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</si>
  <si>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</si>
  <si>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</si>
  <si>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</si>
  <si>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</si>
  <si>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</si>
  <si>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</si>
  <si>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</si>
  <si>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</si>
  <si>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</si>
  <si>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</si>
  <si>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</si>
  <si>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</si>
  <si>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</si>
  <si>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</si>
  <si>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</si>
  <si>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</si>
  <si>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</si>
  <si>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</si>
  <si>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</si>
  <si>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</si>
  <si>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</si>
  <si>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</si>
  <si>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</si>
  <si>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</si>
  <si>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</si>
  <si>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</si>
  <si>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</si>
  <si>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</si>
  <si>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</si>
  <si>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</si>
  <si>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</si>
  <si>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</si>
  <si>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</si>
  <si>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</si>
  <si>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</si>
  <si>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</si>
  <si>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</si>
  <si>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</si>
  <si>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</si>
  <si>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</si>
  <si>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</si>
  <si>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</si>
  <si>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</si>
  <si>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</si>
  <si>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</si>
  <si>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</si>
  <si>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</si>
  <si>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</si>
  <si>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</si>
  <si>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</si>
  <si>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</si>
  <si>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</si>
  <si>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</si>
  <si>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</si>
  <si>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</si>
  <si>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</si>
  <si>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</si>
  <si>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</si>
  <si>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</si>
  <si>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</si>
  <si>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</si>
  <si>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</si>
  <si>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</si>
  <si>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</si>
  <si>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</si>
  <si>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</si>
  <si>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</si>
  <si>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</si>
  <si>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</si>
  <si>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</si>
  <si>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</si>
  <si>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</si>
  <si>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</si>
  <si>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</si>
  <si>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</si>
  <si>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</si>
  <si>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</si>
  <si>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</si>
  <si>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</si>
  <si>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</si>
  <si>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</si>
  <si>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</si>
  <si>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</si>
  <si>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</si>
  <si>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</si>
  <si>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</si>
  <si>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</si>
  <si>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</si>
  <si>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</si>
  <si>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</si>
  <si>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</si>
  <si>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</si>
  <si>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</si>
  <si>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</si>
  <si>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</si>
  <si>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</si>
  <si>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</si>
  <si>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</si>
  <si>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</si>
  <si>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</si>
  <si>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</si>
  <si>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</si>
  <si>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</si>
  <si>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</si>
  <si>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</si>
  <si>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</si>
  <si>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</si>
  <si>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</si>
  <si>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</si>
  <si>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</si>
  <si>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</si>
  <si>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</si>
  <si>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</si>
  <si>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</si>
  <si>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</si>
  <si>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</si>
  <si>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</si>
  <si>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</si>
  <si>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</si>
  <si>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</si>
  <si>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</si>
  <si>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</si>
  <si>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</si>
  <si>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</si>
  <si>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</si>
  <si>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</si>
  <si>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</si>
  <si>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</si>
  <si>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</si>
  <si>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</si>
  <si>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</si>
  <si>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</si>
  <si>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</si>
  <si>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</si>
  <si>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</si>
  <si>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</si>
  <si>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</si>
  <si>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</si>
  <si>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</si>
  <si>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</si>
  <si>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</si>
  <si>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</si>
  <si>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</si>
  <si>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</si>
  <si>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</si>
  <si>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</si>
  <si>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</si>
  <si>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</si>
  <si>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</si>
  <si>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</si>
  <si>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</si>
  <si>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</si>
  <si>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</si>
  <si>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</si>
  <si>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</si>
  <si>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</si>
  <si>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</si>
  <si>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</si>
  <si>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</si>
  <si>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</si>
  <si>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</si>
  <si>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</si>
  <si>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</si>
  <si>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</si>
  <si>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</si>
  <si>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</si>
  <si>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</si>
  <si>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</si>
  <si>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</si>
  <si>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</si>
  <si>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</si>
  <si>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</si>
  <si>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</si>
  <si>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</si>
  <si>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</si>
  <si>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</si>
  <si>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</si>
  <si>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</si>
  <si>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</si>
  <si>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</si>
  <si>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</si>
  <si>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</si>
  <si>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</si>
  <si>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</si>
  <si>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</si>
  <si>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</si>
  <si>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</si>
  <si>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</si>
  <si>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</si>
  <si>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</si>
  <si>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</si>
  <si>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</si>
  <si>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</si>
  <si>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</si>
  <si>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</si>
  <si>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</si>
  <si>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</si>
  <si>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</si>
  <si>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</si>
  <si>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</si>
  <si>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</si>
  <si>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</si>
  <si>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</si>
  <si>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</si>
  <si>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</si>
  <si>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</si>
  <si>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</si>
  <si>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</si>
  <si>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</si>
  <si>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</si>
  <si>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</si>
  <si>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</si>
  <si>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</si>
  <si>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</si>
  <si>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</si>
  <si>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</si>
  <si>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</si>
  <si>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</si>
  <si>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</si>
  <si>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</si>
  <si>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</si>
  <si>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</si>
  <si>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</si>
  <si>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</si>
  <si>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</si>
  <si>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</si>
  <si>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</si>
  <si>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</si>
  <si>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</si>
  <si>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</si>
  <si>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</si>
  <si>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</si>
  <si>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</si>
  <si>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</si>
  <si>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</si>
  <si>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</si>
  <si>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</si>
  <si>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</si>
  <si>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</si>
  <si>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</si>
  <si>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</si>
  <si>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</si>
  <si>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</si>
  <si>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</si>
  <si>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</si>
  <si>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</si>
  <si>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</si>
  <si>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</si>
  <si>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</si>
  <si>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</si>
  <si>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</si>
  <si>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</si>
  <si>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</si>
  <si>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</si>
  <si>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</si>
  <si>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</si>
  <si>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</si>
  <si>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</si>
  <si>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</si>
  <si>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</si>
  <si>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</si>
  <si>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</si>
  <si>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</si>
  <si>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</si>
  <si>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</si>
  <si>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</si>
  <si>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</si>
  <si>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</si>
  <si>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</si>
  <si>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</si>
  <si>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</si>
  <si>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</si>
  <si>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</si>
  <si>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</si>
  <si>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</si>
  <si>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</si>
  <si>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</si>
  <si>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</si>
  <si>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</si>
  <si>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</si>
  <si>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</si>
  <si>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</si>
  <si>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</si>
  <si>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</si>
  <si>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</si>
  <si>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</si>
  <si>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</si>
  <si>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</si>
  <si>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</si>
  <si>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</si>
  <si>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</si>
  <si>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</si>
  <si>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</si>
  <si>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</si>
  <si>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</si>
  <si>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</si>
  <si>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</si>
  <si>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</si>
  <si>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</si>
  <si>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</si>
  <si>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</si>
  <si>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</si>
  <si>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</si>
  <si>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</si>
  <si>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</si>
  <si>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</si>
  <si>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</si>
  <si>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</si>
  <si>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</si>
  <si>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</si>
  <si>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</si>
  <si>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</si>
  <si>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</si>
  <si>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</si>
  <si>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</si>
  <si>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</si>
  <si>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</si>
  <si>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</si>
  <si>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</si>
  <si>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</si>
  <si>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</si>
  <si>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</si>
  <si>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</si>
  <si>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</si>
  <si>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</si>
  <si>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</si>
  <si>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</si>
  <si>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</si>
  <si>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</si>
  <si>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</si>
  <si>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</si>
  <si>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</si>
  <si>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</si>
  <si>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</si>
  <si>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</si>
  <si>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</si>
  <si>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</si>
  <si>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</si>
  <si>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</si>
  <si>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</si>
  <si>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</si>
  <si>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</si>
  <si>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</si>
  <si>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</si>
  <si>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</si>
  <si>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</si>
  <si>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</si>
  <si>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</si>
  <si>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</si>
  <si>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</si>
  <si>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</si>
  <si>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</si>
  <si>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</si>
  <si>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</si>
  <si>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</si>
  <si>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</si>
  <si>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</si>
  <si>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</si>
  <si>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</si>
  <si>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</si>
  <si>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</si>
  <si>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</si>
  <si>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</si>
  <si>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</si>
  <si>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</si>
  <si>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</si>
  <si>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</si>
  <si>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</si>
  <si>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</si>
  <si>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</si>
  <si>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</si>
  <si>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</si>
  <si>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</si>
  <si>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</si>
  <si>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</si>
  <si>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</si>
  <si>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</si>
  <si>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</si>
  <si>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</si>
  <si>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</si>
  <si>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</si>
  <si>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</si>
  <si>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</si>
  <si>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</si>
  <si>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</si>
  <si>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</si>
  <si>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</si>
  <si>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</si>
  <si>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</si>
  <si>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</si>
  <si>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</si>
  <si>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</si>
  <si>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</si>
  <si>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</si>
  <si>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</si>
  <si>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</si>
  <si>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</si>
  <si>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</si>
  <si>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</si>
  <si>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</si>
  <si>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</si>
  <si>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</si>
  <si>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</si>
  <si>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</si>
  <si>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</si>
  <si>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</si>
  <si>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</si>
  <si>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</si>
  <si>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</si>
  <si>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</si>
  <si>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</si>
  <si>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</si>
  <si>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</si>
  <si>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</si>
  <si>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</si>
  <si>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</si>
  <si>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</si>
  <si>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</si>
  <si>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</si>
  <si>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</si>
  <si>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</si>
  <si>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</si>
  <si>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</si>
  <si>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</si>
  <si>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</si>
  <si>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</si>
  <si>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</si>
  <si>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</si>
  <si>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</si>
  <si>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</si>
  <si>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</si>
  <si>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</si>
  <si>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</si>
  <si>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</si>
  <si>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</si>
  <si>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</si>
  <si>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</si>
  <si>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</si>
  <si>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</si>
  <si>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</si>
  <si>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</si>
  <si>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</si>
  <si>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</si>
  <si>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</si>
  <si>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</si>
  <si>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</si>
  <si>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</si>
  <si>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</si>
  <si>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</si>
  <si>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</si>
  <si>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</si>
  <si>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</si>
  <si>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</si>
  <si>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</si>
  <si>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</si>
  <si>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</si>
  <si>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</si>
  <si>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</si>
  <si>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</si>
  <si>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</si>
  <si>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</si>
  <si>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</si>
  <si>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</si>
  <si>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</si>
  <si>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</si>
  <si>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</si>
  <si>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</si>
  <si>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</si>
  <si>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</si>
  <si>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</si>
  <si>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</si>
  <si>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</si>
  <si>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</si>
  <si>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</si>
  <si>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</si>
  <si>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</si>
  <si>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</si>
  <si>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</si>
  <si>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</si>
  <si>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</si>
  <si>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</si>
  <si>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</si>
  <si>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</si>
  <si>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</si>
  <si>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</si>
  <si>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</si>
  <si>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</si>
  <si>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</si>
  <si>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</si>
  <si>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</si>
  <si>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</si>
  <si>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</si>
  <si>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</si>
  <si>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</si>
  <si>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</si>
  <si>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</si>
  <si>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</si>
  <si>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</si>
  <si>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</si>
  <si>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</si>
  <si>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</si>
  <si>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</si>
  <si>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</si>
  <si>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</si>
  <si>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</si>
  <si>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</si>
  <si>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</si>
  <si>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</si>
  <si>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</si>
  <si>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</si>
  <si>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</si>
  <si>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</si>
  <si>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</si>
  <si>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</si>
  <si>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</si>
  <si>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</si>
  <si>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</si>
  <si>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</si>
  <si>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</si>
  <si>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</si>
  <si>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</si>
  <si>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</si>
  <si>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</si>
  <si>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</si>
  <si>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</si>
  <si>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</si>
  <si>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</si>
  <si>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</si>
  <si>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</si>
  <si>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</si>
  <si>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</si>
  <si>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</si>
  <si>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</si>
  <si>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</si>
  <si>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</si>
  <si>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</si>
  <si>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</si>
  <si>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</si>
  <si>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</si>
  <si>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</si>
  <si>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</si>
  <si>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</si>
  <si>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</si>
  <si>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</si>
  <si>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</si>
  <si>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</si>
  <si>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</si>
  <si>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</si>
  <si>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</si>
  <si>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</si>
  <si>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</si>
  <si>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</si>
  <si>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</si>
  <si>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</si>
  <si>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</si>
  <si>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</si>
  <si>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</si>
  <si>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</si>
  <si>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</si>
  <si>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</si>
  <si>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</si>
  <si>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</si>
  <si>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</si>
  <si>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</si>
  <si>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</si>
  <si>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</si>
  <si>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</si>
  <si>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</si>
  <si>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</si>
  <si>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</si>
  <si>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</si>
  <si>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</si>
  <si>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</si>
  <si>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</si>
  <si>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</si>
  <si>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</si>
  <si>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</si>
  <si>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</si>
  <si>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</si>
  <si>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</si>
  <si>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</si>
  <si>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</si>
  <si>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</si>
  <si>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</si>
  <si>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</si>
  <si>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</si>
  <si>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</si>
  <si>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</si>
  <si>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</si>
  <si>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</si>
  <si>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</si>
  <si>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</si>
  <si>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</si>
  <si>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</si>
  <si>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</si>
  <si>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</si>
  <si>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</si>
  <si>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</si>
  <si>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</si>
  <si>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</si>
  <si>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</si>
  <si>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</si>
  <si>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</si>
  <si>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</si>
  <si>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</si>
  <si>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</si>
  <si>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</si>
  <si>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</si>
  <si>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</si>
  <si>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</si>
  <si>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</si>
  <si>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</si>
  <si>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</si>
  <si>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</si>
  <si>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</si>
  <si>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</si>
  <si>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</si>
  <si>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</si>
  <si>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</si>
  <si>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</si>
  <si>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</si>
  <si>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</si>
  <si>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</si>
  <si>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</si>
  <si>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</si>
  <si>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</si>
  <si>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</si>
  <si>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</si>
  <si>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</si>
  <si>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</si>
  <si>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</si>
  <si>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</si>
  <si>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</si>
  <si>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</si>
  <si>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</si>
  <si>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</si>
  <si>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</si>
  <si>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</si>
  <si>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</si>
  <si>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</si>
  <si>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</si>
  <si>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</si>
  <si>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</si>
  <si>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</si>
  <si>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</si>
  <si>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</si>
  <si>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</si>
  <si>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</si>
  <si>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</si>
  <si>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</si>
  <si>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</si>
  <si>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</si>
  <si>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</si>
  <si>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</si>
  <si>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</si>
  <si>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</si>
  <si>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</si>
  <si>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</si>
  <si>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</si>
  <si>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</si>
  <si>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</si>
  <si>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</si>
  <si>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</si>
  <si>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</si>
  <si>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</si>
  <si>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</si>
  <si>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</si>
  <si>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</si>
  <si>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</si>
  <si>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</si>
  <si>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</si>
  <si>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</si>
  <si>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</si>
  <si>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</si>
  <si>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</si>
  <si>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</si>
  <si>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</si>
  <si>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</si>
  <si>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</si>
  <si>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</si>
  <si>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</si>
  <si>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</si>
  <si>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</si>
  <si>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</si>
  <si>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</si>
  <si>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</si>
  <si>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</si>
  <si>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</si>
  <si>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</si>
  <si>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</si>
  <si>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</si>
  <si>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</si>
  <si>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</si>
  <si>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</si>
  <si>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</si>
  <si>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</si>
  <si>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</si>
  <si>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</si>
  <si>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</si>
  <si>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</si>
  <si>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</si>
  <si>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</si>
  <si>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</si>
  <si>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</si>
  <si>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</si>
  <si>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</si>
  <si>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</si>
  <si>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</si>
  <si>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</si>
  <si>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</si>
  <si>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</si>
  <si>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</si>
  <si>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</si>
  <si>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</si>
  <si>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</si>
  <si>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</si>
  <si>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</si>
  <si>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</si>
  <si>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</si>
  <si>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</si>
  <si>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</si>
  <si>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</si>
  <si>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</si>
  <si>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</si>
  <si>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</si>
  <si>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</si>
  <si>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</si>
  <si>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</si>
  <si>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</si>
  <si>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</si>
  <si>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</si>
  <si>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</si>
  <si>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</si>
  <si>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</si>
  <si>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</si>
  <si>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</si>
  <si>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</si>
  <si>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</si>
  <si>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</si>
  <si>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</si>
  <si>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</si>
  <si>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</si>
  <si>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</si>
  <si>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</si>
  <si>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</si>
  <si>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</si>
  <si>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</si>
  <si>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</si>
  <si>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</si>
  <si>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</si>
  <si>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</si>
  <si>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</si>
  <si>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</si>
  <si>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</si>
  <si>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</si>
  <si>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</si>
  <si>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</si>
  <si>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</si>
  <si>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</si>
  <si>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</si>
  <si>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</si>
  <si>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</si>
  <si>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</si>
  <si>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</si>
  <si>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</si>
  <si>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</si>
  <si>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</si>
  <si>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</si>
  <si>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</si>
  <si>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</si>
  <si>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</si>
  <si>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</si>
  <si>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</si>
  <si>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</si>
  <si>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</si>
  <si>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</si>
  <si>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</si>
  <si>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</si>
  <si>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</si>
  <si>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</si>
  <si>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</si>
  <si>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</si>
  <si>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</si>
  <si>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</si>
  <si>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</si>
  <si>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</si>
  <si>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</si>
  <si>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</si>
  <si>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</si>
  <si>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</si>
  <si>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</si>
  <si>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</si>
  <si>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</si>
  <si>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</si>
  <si>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</si>
  <si>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</si>
  <si>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</si>
  <si>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</si>
  <si>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</si>
  <si>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</si>
  <si>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</si>
  <si>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</si>
  <si>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</si>
  <si>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</si>
  <si>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</si>
  <si>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</si>
  <si>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</si>
  <si>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</si>
  <si>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</si>
  <si>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</si>
  <si>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</si>
  <si>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</si>
  <si>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</si>
  <si>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</si>
  <si>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</si>
  <si>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</si>
  <si>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</si>
  <si>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</si>
  <si>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</si>
  <si>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</si>
  <si>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</si>
  <si>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</si>
  <si>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</si>
  <si>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</si>
  <si>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</si>
  <si>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</si>
  <si>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</si>
  <si>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</si>
  <si>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</si>
  <si>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</si>
  <si>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</si>
  <si>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</si>
  <si>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</si>
  <si>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</si>
  <si>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</si>
  <si>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</si>
  <si>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</si>
  <si>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</si>
  <si>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</si>
  <si>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</si>
  <si>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</si>
  <si>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</si>
  <si>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</si>
  <si>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</si>
  <si>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</si>
  <si>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</si>
  <si>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</si>
  <si>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</si>
  <si>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</si>
  <si>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</si>
  <si>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</si>
  <si>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</si>
  <si>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</si>
  <si>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</si>
  <si>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</si>
  <si>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</si>
  <si>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</si>
  <si>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</si>
  <si>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</si>
  <si>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</si>
  <si>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</si>
  <si>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</si>
  <si>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</si>
  <si>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</si>
  <si>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</si>
  <si>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</si>
  <si>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</si>
  <si>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</si>
  <si>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</si>
  <si>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</si>
  <si>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</si>
  <si>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</si>
  <si>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</si>
  <si>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</si>
  <si>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</si>
  <si>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</si>
  <si>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</si>
  <si>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</si>
  <si>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</si>
  <si>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</si>
  <si>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</si>
  <si>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</si>
  <si>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</si>
  <si>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</si>
  <si>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</si>
  <si>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</si>
  <si>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</si>
  <si>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</si>
  <si>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</si>
  <si>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</si>
  <si>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</si>
  <si>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</si>
  <si>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</si>
  <si>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</si>
  <si>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</si>
  <si>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</si>
  <si>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</si>
  <si>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</si>
  <si>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</si>
  <si>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</si>
  <si>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</si>
  <si>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</si>
  <si>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</si>
  <si>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</si>
  <si>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</si>
  <si>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</si>
  <si>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</si>
  <si>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</si>
  <si>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</si>
  <si>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</si>
  <si>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</si>
  <si>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</si>
  <si>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</si>
  <si>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</si>
  <si>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</si>
  <si>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</si>
  <si>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</si>
  <si>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</si>
  <si>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</si>
  <si>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</si>
  <si>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</si>
  <si>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</si>
  <si>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</si>
  <si>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</si>
  <si>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</si>
  <si>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</si>
  <si>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</si>
  <si>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</si>
  <si>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</si>
  <si>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</si>
  <si>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</si>
  <si>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</si>
  <si>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</si>
  <si>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</si>
  <si>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</si>
  <si>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</si>
  <si>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</si>
  <si>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</si>
  <si>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</si>
  <si>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</si>
  <si>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</si>
  <si>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</si>
  <si>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</si>
  <si>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</si>
  <si>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</si>
  <si>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</si>
  <si>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</si>
  <si>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</si>
  <si>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</si>
  <si>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</si>
  <si>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</si>
  <si>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</si>
  <si>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</si>
  <si>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</si>
  <si>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</si>
  <si>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</si>
  <si>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</si>
  <si>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</si>
  <si>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</si>
  <si>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</si>
  <si>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</si>
  <si>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</si>
  <si>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</si>
  <si>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</si>
  <si>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</si>
  <si>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</si>
  <si>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</si>
  <si>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</si>
  <si>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</si>
  <si>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</si>
  <si>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</si>
  <si>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</si>
  <si>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</si>
  <si>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</si>
  <si>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</si>
  <si>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</si>
  <si>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</si>
  <si>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</si>
  <si>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</si>
  <si>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</si>
  <si>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</si>
  <si>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</si>
  <si>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</si>
  <si>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</si>
  <si>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</si>
  <si>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</si>
  <si>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</si>
  <si>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</si>
  <si>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</si>
  <si>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</si>
  <si>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</si>
  <si>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</si>
  <si>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</si>
  <si>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</si>
  <si>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</si>
  <si>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</si>
  <si>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</si>
  <si>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</si>
  <si>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</si>
  <si>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</si>
  <si>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</si>
  <si>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</si>
  <si>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</si>
  <si>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</si>
  <si>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</si>
  <si>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</si>
  <si>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</si>
  <si>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</si>
  <si>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</si>
  <si>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</si>
  <si>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</si>
  <si>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</si>
  <si>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</si>
  <si>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</si>
  <si>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</si>
  <si>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</si>
  <si>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</si>
  <si>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</si>
  <si>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</si>
  <si>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</si>
  <si>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</si>
  <si>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</si>
  <si>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</si>
  <si>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</si>
  <si>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</si>
  <si>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</si>
  <si>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</si>
  <si>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</si>
  <si>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</si>
  <si>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</si>
  <si>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</si>
  <si>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</si>
  <si>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</si>
  <si>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</si>
  <si>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</si>
  <si>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</si>
  <si>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</si>
  <si>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</si>
  <si>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</si>
  <si>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</si>
  <si>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</si>
  <si>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</si>
  <si>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</si>
  <si>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</si>
  <si>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</si>
  <si>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</si>
  <si>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</si>
  <si>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</si>
  <si>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</si>
  <si>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</si>
  <si>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</si>
  <si>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</si>
  <si>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</si>
  <si>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</si>
  <si>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</si>
  <si>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</si>
  <si>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</si>
  <si>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</si>
  <si>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</si>
  <si>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</si>
  <si>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</si>
  <si>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</si>
  <si>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</si>
  <si>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</si>
  <si>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</si>
  <si>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</si>
  <si>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</si>
  <si>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</si>
  <si>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</si>
  <si>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</si>
  <si>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</si>
  <si>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</si>
  <si>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</si>
  <si>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</si>
  <si>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</si>
  <si>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</si>
  <si>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</si>
  <si>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</si>
  <si>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</si>
  <si>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</si>
  <si>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</si>
  <si>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</si>
  <si>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</si>
  <si>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</si>
  <si>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</si>
  <si>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</si>
  <si>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</si>
  <si>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</si>
  <si>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</si>
  <si>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</si>
  <si>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</si>
  <si>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</si>
  <si>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</si>
  <si>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</si>
  <si>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</si>
  <si>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</si>
  <si>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</si>
  <si>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</si>
  <si>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</si>
  <si>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</si>
  <si>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</si>
  <si>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</si>
  <si>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</si>
  <si>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</si>
  <si>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</si>
  <si>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</si>
  <si>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</si>
  <si>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</si>
  <si>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</si>
  <si>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</si>
  <si>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</si>
  <si>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</si>
  <si>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</si>
  <si>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</si>
  <si>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</si>
  <si>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</si>
  <si>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</si>
  <si>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</si>
  <si>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</si>
  <si>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</si>
  <si>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</si>
  <si>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</si>
  <si>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</si>
  <si>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</si>
  <si>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</si>
  <si>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</si>
  <si>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</si>
  <si>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</si>
  <si>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</si>
  <si>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</si>
  <si>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</si>
  <si>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</si>
  <si>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</si>
  <si>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</si>
  <si>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</si>
  <si>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</si>
  <si>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</si>
  <si>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</si>
  <si>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</si>
  <si>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</si>
  <si>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</si>
  <si>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</si>
  <si>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</si>
  <si>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</si>
  <si>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</si>
  <si>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</si>
  <si>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</si>
  <si>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</si>
  <si>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</si>
  <si>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</si>
  <si>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</si>
  <si>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</si>
  <si>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</si>
  <si>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</si>
  <si>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</si>
  <si>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</si>
  <si>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</si>
  <si>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</si>
  <si>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</si>
  <si>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</si>
  <si>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</si>
  <si>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</si>
  <si>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</si>
  <si>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</si>
  <si>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</si>
  <si>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</si>
  <si>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</si>
  <si>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</si>
  <si>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</si>
  <si>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</si>
  <si>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</si>
  <si>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</si>
  <si>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</si>
  <si>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</si>
  <si>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</si>
  <si>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</si>
  <si>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</si>
  <si>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</si>
  <si>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</si>
  <si>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</si>
  <si>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</si>
  <si>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</si>
  <si>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</si>
  <si>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</si>
  <si>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</si>
  <si>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</si>
  <si>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</si>
  <si>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</si>
  <si>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</si>
  <si>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</si>
  <si>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</si>
  <si>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</si>
  <si>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</si>
  <si>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</si>
  <si>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</si>
  <si>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</si>
  <si>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</si>
  <si>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</si>
  <si>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</si>
  <si>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</si>
  <si>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</si>
  <si>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</si>
  <si>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</si>
  <si>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</si>
  <si>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</si>
  <si>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</si>
  <si>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</si>
  <si>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</si>
  <si>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</si>
  <si>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</si>
  <si>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</si>
  <si>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</si>
  <si>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</si>
  <si>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</si>
  <si>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</si>
  <si>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</si>
  <si>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</si>
  <si>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</si>
  <si>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</si>
  <si>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</si>
  <si>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</si>
  <si>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</si>
  <si>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</si>
  <si>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</si>
  <si>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</si>
  <si>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</si>
  <si>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</si>
  <si>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</si>
  <si>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</si>
  <si>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</si>
  <si>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</si>
  <si>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</si>
  <si>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</si>
  <si>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</si>
  <si>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</si>
  <si>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</si>
  <si>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</si>
  <si>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</si>
  <si>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</si>
  <si>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</si>
  <si>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</si>
  <si>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</si>
  <si>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</si>
  <si>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</si>
  <si>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</si>
  <si>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</si>
  <si>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</si>
  <si>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</si>
  <si>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</si>
  <si>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</si>
  <si>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</si>
  <si>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</si>
  <si>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</si>
  <si>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</si>
  <si>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</si>
  <si>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</si>
  <si>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</si>
  <si>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</si>
  <si>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</si>
  <si>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</si>
  <si>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</si>
  <si>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</si>
  <si>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</si>
  <si>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</si>
  <si>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</si>
  <si>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</si>
  <si>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</si>
  <si>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</si>
  <si>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</si>
  <si>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</si>
  <si>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</si>
  <si>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</si>
  <si>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</si>
  <si>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</si>
  <si>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</si>
  <si>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</si>
  <si>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</si>
  <si>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</si>
  <si>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</si>
  <si>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</si>
  <si>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</si>
  <si>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</si>
  <si>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</si>
  <si>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</si>
  <si>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</si>
  <si>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</si>
  <si>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</si>
  <si>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</si>
  <si>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</si>
  <si>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</si>
  <si>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</si>
  <si>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</si>
  <si>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</si>
  <si>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</si>
  <si>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</si>
  <si>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</si>
  <si>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</si>
  <si>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</si>
  <si>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</si>
  <si>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</si>
  <si>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</si>
  <si>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</si>
  <si>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</si>
  <si>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</si>
  <si>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</si>
  <si>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</si>
  <si>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</si>
  <si>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</si>
  <si>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</si>
  <si>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</si>
  <si>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</si>
  <si>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</si>
  <si>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</si>
  <si>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</si>
  <si>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</si>
  <si>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</si>
  <si>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</si>
  <si>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</si>
  <si>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</si>
  <si>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</si>
  <si>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</si>
  <si>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</si>
  <si>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</si>
  <si>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</si>
  <si>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</si>
  <si>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</si>
  <si>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</si>
  <si>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</si>
  <si>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</si>
  <si>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</si>
  <si>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</si>
  <si>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</si>
  <si>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</si>
  <si>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</si>
  <si>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</si>
  <si>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</si>
  <si>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</si>
  <si>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</si>
  <si>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</si>
  <si>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</si>
  <si>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</si>
  <si>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</si>
  <si>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</si>
  <si>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</si>
  <si>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</si>
  <si>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</si>
  <si>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</si>
  <si>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</si>
  <si>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</si>
  <si>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</si>
  <si>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</si>
  <si>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</si>
  <si>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</si>
  <si>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</si>
  <si>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</si>
  <si>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</si>
  <si>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</si>
  <si>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</si>
  <si>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</si>
  <si>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</si>
  <si>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</si>
  <si>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</si>
  <si>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</si>
  <si>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</si>
  <si>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</si>
  <si>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</si>
  <si>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</si>
  <si>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</si>
  <si>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</si>
  <si>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</si>
  <si>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</si>
  <si>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</si>
  <si>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</si>
  <si>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</si>
  <si>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</si>
  <si>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</si>
  <si>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</si>
  <si>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</si>
  <si>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</si>
  <si>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</si>
  <si>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</si>
  <si>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</si>
  <si>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</si>
  <si>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</si>
  <si>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</si>
  <si>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</si>
  <si>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</si>
  <si>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</si>
  <si>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</si>
  <si>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</si>
  <si>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49-2014PQR129</t>
  </si>
  <si>
    <t>2016-00096</t>
  </si>
  <si>
    <t xml:space="preserve"># SIN ASIGNACION </t>
  </si>
  <si>
    <t>040219-029</t>
  </si>
  <si>
    <t>15/01/2019</t>
  </si>
  <si>
    <t>05/12/2019</t>
  </si>
  <si>
    <t xml:space="preserve">eliana hernandez salgado </t>
  </si>
  <si>
    <t xml:space="preserve"> CRA 64 No.04-87barrio villa carmen soledad </t>
  </si>
  <si>
    <t xml:space="preserve">fundebis.social@hotmail.com </t>
  </si>
  <si>
    <t xml:space="preserve">ELIANA HERNANDEZ SALGADO </t>
  </si>
  <si>
    <t>2021-47-10001225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</si>
</sst>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9" zoomScaleNormal="89"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2692</v>
      </c>
      <c r="D15" s="35"/>
      <c r="E15" s="35"/>
      <c r="F15" s="5"/>
      <c r="G15" s="32" t="s">
        <v>1168</v>
      </c>
      <c r="H15" s="103" t="s">
        <v>711</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900020330</v>
      </c>
      <c r="C20" s="5"/>
      <c r="D20" s="73"/>
      <c r="E20" s="5"/>
      <c r="F20" s="5"/>
      <c r="G20" s="5"/>
      <c r="H20" s="187"/>
      <c r="I20" s="147" t="s">
        <v>711</v>
      </c>
      <c r="J20" s="148" t="s">
        <v>719</v>
      </c>
      <c r="K20" s="149">
        <v>1108486220</v>
      </c>
      <c r="L20" s="150">
        <v>44228</v>
      </c>
      <c r="M20" s="150">
        <v>44561</v>
      </c>
      <c r="N20" s="134">
        <f>+(M20-L20)/30</f>
        <v>11.1</v>
      </c>
      <c r="O20" s="137"/>
      <c r="U20" s="133"/>
      <c r="V20" s="105">
        <f ca="1">NOW()</f>
        <v>44193.772363773147</v>
      </c>
      <c r="W20" s="105">
        <f ca="1">NOW()</f>
        <v>44193.772363773147</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EL DESARROLLO Y BIENESTAR SOCIAL FUNDEBIS</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2681</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2682</v>
      </c>
      <c r="E48" s="175">
        <v>41690</v>
      </c>
      <c r="F48" s="175">
        <v>41993</v>
      </c>
      <c r="G48" s="158">
        <f>IF(AND(E48&lt;&gt;"",F48&lt;&gt;""),((F48-E48)/30),"")</f>
        <v>10.1</v>
      </c>
      <c r="H48" s="122" t="s">
        <v>2677</v>
      </c>
      <c r="I48" s="121" t="s">
        <v>163</v>
      </c>
      <c r="J48" s="121" t="s">
        <v>183</v>
      </c>
      <c r="K48" s="123">
        <v>510000000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2683</v>
      </c>
      <c r="E49" s="175">
        <v>42416</v>
      </c>
      <c r="F49" s="175">
        <v>42702</v>
      </c>
      <c r="G49" s="158">
        <f t="shared" ref="G49:G50" si="3">IF(AND(E49&lt;&gt;"",F49&lt;&gt;""),((F49-E49)/30),"")</f>
        <v>9.5333333333333332</v>
      </c>
      <c r="H49" s="176" t="s">
        <v>2678</v>
      </c>
      <c r="I49" s="121" t="s">
        <v>163</v>
      </c>
      <c r="J49" s="121" t="s">
        <v>183</v>
      </c>
      <c r="K49" s="123">
        <v>675000000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2684</v>
      </c>
      <c r="E50" s="175">
        <v>42796</v>
      </c>
      <c r="F50" s="175">
        <v>43063</v>
      </c>
      <c r="G50" s="158">
        <f t="shared" si="3"/>
        <v>8.9</v>
      </c>
      <c r="H50" s="122" t="s">
        <v>2679</v>
      </c>
      <c r="I50" s="121" t="s">
        <v>163</v>
      </c>
      <c r="J50" s="121" t="s">
        <v>183</v>
      </c>
      <c r="K50" s="123">
        <v>540000000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2684</v>
      </c>
      <c r="E51" s="175">
        <v>43126</v>
      </c>
      <c r="F51" s="175">
        <v>43429</v>
      </c>
      <c r="G51" s="158">
        <f t="shared" ref="G51:G107" si="4">IF(AND(E51&lt;&gt;"",F51&lt;&gt;""),((F51-E51)/30),"")</f>
        <v>10.1</v>
      </c>
      <c r="H51" s="122" t="s">
        <v>2680</v>
      </c>
      <c r="I51" s="121" t="s">
        <v>163</v>
      </c>
      <c r="J51" s="121" t="s">
        <v>183</v>
      </c>
      <c r="K51" s="118">
        <v>522000000</v>
      </c>
      <c r="L51" s="124" t="s">
        <v>1148</v>
      </c>
      <c r="M51" s="117">
        <f t="shared" si="2"/>
        <v>1</v>
      </c>
      <c r="N51" s="124" t="s">
        <v>27</v>
      </c>
      <c r="O51" s="124" t="s">
        <v>26</v>
      </c>
      <c r="P51" s="78"/>
    </row>
    <row r="52" spans="1:16" s="7" customFormat="1" ht="24.75" customHeight="1" outlineLevel="1" x14ac:dyDescent="0.25">
      <c r="A52" s="143">
        <v>5</v>
      </c>
      <c r="B52" s="122" t="s">
        <v>2676</v>
      </c>
      <c r="C52" s="112" t="s">
        <v>31</v>
      </c>
      <c r="D52" s="121" t="s">
        <v>2685</v>
      </c>
      <c r="E52" s="121" t="s">
        <v>2686</v>
      </c>
      <c r="F52" s="121" t="s">
        <v>2687</v>
      </c>
      <c r="G52" s="158">
        <f t="shared" si="4"/>
        <v>10.8</v>
      </c>
      <c r="H52" s="122" t="s">
        <v>2680</v>
      </c>
      <c r="I52" s="113" t="s">
        <v>163</v>
      </c>
      <c r="J52" s="113" t="s">
        <v>183</v>
      </c>
      <c r="K52" s="118">
        <v>600000000</v>
      </c>
      <c r="L52" s="115" t="s">
        <v>1148</v>
      </c>
      <c r="M52" s="117">
        <f t="shared" si="2"/>
        <v>1</v>
      </c>
      <c r="N52" s="115" t="s">
        <v>1151</v>
      </c>
      <c r="O52" s="115" t="s">
        <v>26</v>
      </c>
      <c r="P52" s="79"/>
    </row>
    <row r="53" spans="1:16" s="7" customFormat="1" ht="24.75" customHeight="1" outlineLevel="1" x14ac:dyDescent="0.25">
      <c r="A53" s="143">
        <v>6</v>
      </c>
      <c r="B53" s="111"/>
      <c r="C53" s="112"/>
      <c r="D53" s="121"/>
      <c r="E53" s="121"/>
      <c r="F53" s="121"/>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c r="E114" s="144"/>
      <c r="F114" s="144"/>
      <c r="G114" s="158" t="str">
        <f>IF(AND(E114&lt;&gt;"",F114&lt;&gt;""),((F114-E114)/30),"")</f>
        <v/>
      </c>
      <c r="H114" s="122"/>
      <c r="I114" s="121"/>
      <c r="J114" s="121"/>
      <c r="K114" s="123"/>
      <c r="L114" s="100" t="str">
        <f>+IF(AND(K114&gt;0,O114="Ejecución"),(K114/877802)*Tabla28[[#This Row],[% participación]],IF(AND(K114&gt;0,O114&lt;&gt;"Ejecución"),"-",""))</f>
        <v/>
      </c>
      <c r="M114" s="124"/>
      <c r="N114" s="171"/>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33254586.599999998</v>
      </c>
      <c r="F185" s="92"/>
      <c r="G185" s="93"/>
      <c r="H185" s="88"/>
      <c r="I185" s="90" t="s">
        <v>2627</v>
      </c>
      <c r="J185" s="164">
        <f>+SUM(M179:M183)</f>
        <v>0.02</v>
      </c>
      <c r="K185" s="203" t="s">
        <v>2628</v>
      </c>
      <c r="L185" s="203"/>
      <c r="M185" s="94">
        <f>+J185*(SUM(K20:K35))</f>
        <v>22169724.400000002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43788</v>
      </c>
      <c r="D193" s="5"/>
      <c r="E193" s="125">
        <v>1891</v>
      </c>
      <c r="F193" s="5"/>
      <c r="G193" s="5"/>
      <c r="H193" s="125" t="s">
        <v>2688</v>
      </c>
      <c r="J193" s="5"/>
      <c r="K193" s="126">
        <v>41690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2691</v>
      </c>
      <c r="D212" s="21"/>
      <c r="G212" s="27" t="s">
        <v>2621</v>
      </c>
      <c r="H212" s="177">
        <v>3006109011</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pc5</cp:lastModifiedBy>
  <cp:lastPrinted>2020-12-28T23:32:27Z</cp:lastPrinted>
  <dcterms:created xsi:type="dcterms:W3CDTF">2020-10-14T21:57:42Z</dcterms:created>
  <dcterms:modified xsi:type="dcterms:W3CDTF">2020-12-28T23:32:38Z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