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MAGDALENA\"/>
    </mc:Choice>
  </mc:AlternateContent>
  <xr:revisionPtr revIDLastSave="0" documentId="8_{2104315E-7A0F-4AA9-8847-B59647E10FCC}"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<sst xmlns="http://schemas.openxmlformats.org/spreadsheetml/2006/main" count="3161" uniqueCount="2721">
  <si>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</si>
  <si>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</si>
  <si>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</si>
  <si>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</si>
  <si>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</si>
  <si>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</si>
  <si>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</si>
  <si>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</si>
  <si>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</si>
  <si>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</si>
  <si>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</si>
  <si>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</si>
  <si>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</si>
  <si>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</si>
  <si>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</si>
  <si>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</si>
  <si>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</si>
  <si>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</si>
  <si>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</si>
  <si>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</si>
  <si>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</si>
  <si>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</si>
  <si>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</si>
  <si>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</si>
  <si>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</si>
  <si>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</si>
  <si>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</si>
  <si>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</si>
  <si>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</si>
  <si>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</si>
  <si>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</si>
  <si>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</si>
  <si>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</si>
  <si>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</si>
  <si>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</si>
  <si>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</si>
  <si>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</si>
  <si>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</si>
  <si>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</si>
  <si>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</si>
  <si>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</si>
  <si>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</si>
  <si>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</si>
  <si>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</si>
  <si>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</si>
  <si>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</si>
  <si>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</si>
  <si>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</si>
  <si>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</si>
  <si>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</si>
  <si>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</si>
  <si>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</si>
  <si>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</si>
  <si>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</si>
  <si>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</si>
  <si>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</si>
  <si>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</si>
  <si>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</si>
  <si>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</si>
  <si>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</si>
  <si>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</si>
  <si>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</si>
  <si>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</si>
  <si>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</si>
  <si>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</si>
  <si>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</si>
  <si>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</si>
  <si>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</si>
  <si>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</si>
  <si>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</si>
  <si>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</si>
  <si>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</si>
  <si>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</si>
  <si>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</si>
  <si>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</si>
  <si>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</si>
  <si>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</si>
  <si>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</si>
  <si>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</si>
  <si>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</si>
  <si>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</si>
  <si>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</si>
  <si>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</si>
  <si>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</si>
  <si>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</si>
  <si>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</si>
  <si>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</si>
  <si>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</si>
  <si>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</si>
  <si>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</si>
  <si>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</si>
  <si>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</si>
  <si>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</si>
  <si>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</si>
  <si>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</si>
  <si>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</si>
  <si>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</si>
  <si>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</si>
  <si>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</si>
  <si>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</si>
  <si>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</si>
  <si>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</si>
  <si>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</si>
  <si>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</si>
  <si>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</si>
  <si>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</si>
  <si>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</si>
  <si>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</si>
  <si>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</si>
  <si>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</si>
  <si>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</si>
  <si>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</si>
  <si>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</si>
  <si>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</si>
  <si>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</si>
  <si>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</si>
  <si>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</si>
  <si>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</si>
  <si>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</si>
  <si>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</si>
  <si>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</si>
  <si>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</si>
  <si>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</si>
  <si>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</si>
  <si>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</si>
  <si>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</si>
  <si>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</si>
  <si>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</si>
  <si>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</si>
  <si>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</si>
  <si>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</si>
  <si>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</si>
  <si>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</si>
  <si>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</si>
  <si>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</si>
  <si>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</si>
  <si>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</si>
  <si>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</si>
  <si>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</si>
  <si>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</si>
  <si>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</si>
  <si>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</si>
  <si>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</si>
  <si>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</si>
  <si>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</si>
  <si>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</si>
  <si>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</si>
  <si>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</si>
  <si>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</si>
  <si>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</si>
  <si>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</si>
  <si>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</si>
  <si>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</si>
  <si>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</si>
  <si>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</si>
  <si>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</si>
  <si>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</si>
  <si>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</si>
  <si>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</si>
  <si>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</si>
  <si>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</si>
  <si>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</si>
  <si>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</si>
  <si>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</si>
  <si>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</si>
  <si>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</si>
  <si>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</si>
  <si>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</si>
  <si>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</si>
  <si>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</si>
  <si>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</si>
  <si>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</si>
  <si>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</si>
  <si>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</si>
  <si>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</si>
  <si>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</si>
  <si>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</si>
  <si>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</si>
  <si>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</si>
  <si>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</si>
  <si>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</si>
  <si>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</si>
  <si>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</si>
  <si>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</si>
  <si>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</si>
  <si>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</si>
  <si>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</si>
  <si>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</si>
  <si>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</si>
  <si>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</si>
  <si>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</si>
  <si>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</si>
  <si>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</si>
  <si>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</si>
  <si>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</si>
  <si>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</si>
  <si>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</si>
  <si>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</si>
  <si>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</si>
  <si>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</si>
  <si>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</si>
  <si>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</si>
  <si>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</si>
  <si>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</si>
  <si>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</si>
  <si>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</si>
  <si>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</si>
  <si>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</si>
  <si>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</si>
  <si>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</si>
  <si>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</si>
  <si>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</si>
  <si>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</si>
  <si>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</si>
  <si>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</si>
  <si>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</si>
  <si>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</si>
  <si>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</si>
  <si>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</si>
  <si>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</si>
  <si>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</si>
  <si>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</si>
  <si>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</si>
  <si>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</si>
  <si>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</si>
  <si>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</si>
  <si>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</si>
  <si>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</si>
  <si>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</si>
  <si>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</si>
  <si>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</si>
  <si>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</si>
  <si>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</si>
  <si>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</si>
  <si>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</si>
  <si>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</si>
  <si>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</si>
  <si>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</si>
  <si>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</si>
  <si>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</si>
  <si>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</si>
  <si>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</si>
  <si>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</si>
  <si>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</si>
  <si>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</si>
  <si>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</si>
  <si>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</si>
  <si>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</si>
  <si>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</si>
  <si>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</si>
  <si>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</si>
  <si>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</si>
  <si>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</si>
  <si>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</si>
  <si>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</si>
  <si>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</si>
  <si>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</si>
  <si>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</si>
  <si>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</si>
  <si>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</si>
  <si>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</si>
  <si>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</si>
  <si>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</si>
  <si>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</si>
  <si>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</si>
  <si>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</si>
  <si>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</si>
  <si>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</si>
  <si>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</si>
  <si>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</si>
  <si>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</si>
  <si>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</si>
  <si>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</si>
  <si>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</si>
  <si>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</si>
  <si>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</si>
  <si>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</si>
  <si>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</si>
  <si>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</si>
  <si>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</si>
  <si>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</si>
  <si>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</si>
  <si>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</si>
  <si>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</si>
  <si>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</si>
  <si>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</si>
  <si>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</si>
  <si>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</si>
  <si>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</si>
  <si>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</si>
  <si>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</si>
  <si>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</si>
  <si>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</si>
  <si>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</si>
  <si>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</si>
  <si>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</si>
  <si>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</si>
  <si>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</si>
  <si>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</si>
  <si>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</si>
  <si>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</si>
  <si>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</si>
  <si>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</si>
  <si>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</si>
  <si>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</si>
  <si>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</si>
  <si>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</si>
  <si>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</si>
  <si>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</si>
  <si>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</si>
  <si>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</si>
  <si>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</si>
  <si>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</si>
  <si>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</si>
  <si>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</si>
  <si>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</si>
  <si>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</si>
  <si>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</si>
  <si>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</si>
  <si>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</si>
  <si>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</si>
  <si>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</si>
  <si>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</si>
  <si>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</si>
  <si>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</si>
  <si>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</si>
  <si>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</si>
  <si>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</si>
  <si>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</si>
  <si>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</si>
  <si>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</si>
  <si>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</si>
  <si>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</si>
  <si>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</si>
  <si>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</si>
  <si>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</si>
  <si>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</si>
  <si>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</si>
  <si>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</si>
  <si>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</si>
  <si>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</si>
  <si>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</si>
  <si>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</si>
  <si>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</si>
  <si>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</si>
  <si>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</si>
  <si>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</si>
  <si>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</si>
  <si>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</si>
  <si>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</si>
  <si>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</si>
  <si>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</si>
  <si>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</si>
  <si>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</si>
  <si>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</si>
  <si>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</si>
  <si>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</si>
  <si>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</si>
  <si>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</si>
  <si>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</si>
  <si>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</si>
  <si>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</si>
  <si>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</si>
  <si>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</si>
  <si>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</si>
  <si>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</si>
  <si>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</si>
  <si>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</si>
  <si>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</si>
  <si>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</si>
  <si>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</si>
  <si>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</si>
  <si>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</si>
  <si>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</si>
  <si>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</si>
  <si>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</si>
  <si>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</si>
  <si>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</si>
  <si>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</si>
  <si>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</si>
  <si>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</si>
  <si>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</si>
  <si>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</si>
  <si>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</si>
  <si>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</si>
  <si>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</si>
  <si>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</si>
  <si>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</si>
  <si>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</si>
  <si>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</si>
  <si>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</si>
  <si>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</si>
  <si>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</si>
  <si>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</si>
  <si>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</si>
  <si>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</si>
  <si>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</si>
  <si>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</si>
  <si>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</si>
  <si>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</si>
  <si>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</si>
  <si>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</si>
  <si>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</si>
  <si>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</si>
  <si>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</si>
  <si>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</si>
  <si>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</si>
  <si>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</si>
  <si>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</si>
  <si>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</si>
  <si>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</si>
  <si>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</si>
  <si>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</si>
  <si>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</si>
  <si>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</si>
  <si>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</si>
  <si>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</si>
  <si>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</si>
  <si>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</si>
  <si>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</si>
  <si>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</si>
  <si>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</si>
  <si>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</si>
  <si>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</si>
  <si>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</si>
  <si>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</si>
  <si>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</si>
  <si>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</si>
  <si>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</si>
  <si>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</si>
  <si>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</si>
  <si>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</si>
  <si>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</si>
  <si>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</si>
  <si>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</si>
  <si>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</si>
  <si>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</si>
  <si>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</si>
  <si>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</si>
  <si>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</si>
  <si>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</si>
  <si>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</si>
  <si>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</si>
  <si>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</si>
  <si>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</si>
  <si>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</si>
  <si>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</si>
  <si>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</si>
  <si>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</si>
  <si>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</si>
  <si>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</si>
  <si>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</si>
  <si>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</si>
  <si>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</si>
  <si>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</si>
  <si>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</si>
  <si>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</si>
  <si>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</si>
  <si>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</si>
  <si>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</si>
  <si>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</si>
  <si>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</si>
  <si>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</si>
  <si>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</si>
  <si>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</si>
  <si>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</si>
  <si>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</si>
  <si>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</si>
  <si>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</si>
  <si>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</si>
  <si>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</si>
  <si>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</si>
  <si>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</si>
  <si>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</si>
  <si>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</si>
  <si>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</si>
  <si>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</si>
  <si>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</si>
  <si>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</si>
  <si>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</si>
  <si>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</si>
  <si>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</si>
  <si>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</si>
  <si>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</si>
  <si>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</si>
  <si>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</si>
  <si>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</si>
  <si>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</si>
  <si>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</si>
  <si>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</si>
  <si>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</si>
  <si>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</si>
  <si>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</si>
  <si>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</si>
  <si>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</si>
  <si>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</si>
  <si>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</si>
  <si>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</si>
  <si>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</si>
  <si>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</si>
  <si>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</si>
  <si>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</si>
  <si>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</si>
  <si>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</si>
  <si>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</si>
  <si>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</si>
  <si>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</si>
  <si>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</si>
  <si>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</si>
  <si>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</si>
  <si>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</si>
  <si>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</si>
  <si>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</si>
  <si>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</si>
  <si>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</si>
  <si>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</si>
  <si>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</si>
  <si>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</si>
  <si>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</si>
  <si>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</si>
  <si>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</si>
  <si>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</si>
  <si>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</si>
  <si>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</si>
  <si>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</si>
  <si>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</si>
  <si>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</si>
  <si>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</si>
  <si>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</si>
  <si>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</si>
  <si>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</si>
  <si>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</si>
  <si>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</si>
  <si>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</si>
  <si>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</si>
  <si>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</si>
  <si>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</si>
  <si>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</si>
  <si>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</si>
  <si>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</si>
  <si>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</si>
  <si>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</si>
  <si>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</si>
  <si>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</si>
  <si>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</si>
  <si>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</si>
  <si>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</si>
  <si>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</si>
  <si>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</si>
  <si>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</si>
  <si>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</si>
  <si>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</si>
  <si>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</si>
  <si>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</si>
  <si>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</si>
  <si>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</si>
  <si>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</si>
  <si>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</si>
  <si>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</si>
  <si>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</si>
  <si>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</si>
  <si>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</si>
  <si>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</si>
  <si>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</si>
  <si>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</si>
  <si>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</si>
  <si>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</si>
  <si>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</si>
  <si>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</si>
  <si>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</si>
  <si>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</si>
  <si>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</si>
  <si>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</si>
  <si>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</si>
  <si>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</si>
  <si>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</si>
  <si>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</si>
  <si>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</si>
  <si>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</si>
  <si>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</si>
  <si>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</si>
  <si>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</si>
  <si>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</si>
  <si>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</si>
  <si>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</si>
  <si>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</si>
  <si>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</si>
  <si>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</si>
  <si>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</si>
  <si>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</si>
  <si>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</si>
  <si>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</si>
  <si>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</si>
  <si>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</si>
  <si>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</si>
  <si>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</si>
  <si>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</si>
  <si>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</si>
  <si>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</si>
  <si>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</si>
  <si>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</si>
  <si>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</si>
  <si>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</si>
  <si>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</si>
  <si>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</si>
  <si>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</si>
  <si>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</si>
  <si>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</si>
  <si>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</si>
  <si>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</si>
  <si>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</si>
  <si>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</si>
  <si>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</si>
  <si>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</si>
  <si>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</si>
  <si>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</si>
  <si>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</si>
  <si>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</si>
  <si>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</si>
  <si>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</si>
  <si>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</si>
  <si>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</si>
  <si>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</si>
  <si>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</si>
  <si>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</si>
  <si>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</si>
  <si>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</si>
  <si>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</si>
  <si>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</si>
  <si>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</si>
  <si>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</si>
  <si>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</si>
  <si>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</si>
  <si>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</si>
  <si>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</si>
  <si>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</si>
  <si>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</si>
  <si>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</si>
  <si>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</si>
  <si>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</si>
  <si>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</si>
  <si>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</si>
  <si>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</si>
  <si>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</si>
  <si>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</si>
  <si>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</si>
  <si>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</si>
  <si>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</si>
  <si>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</si>
  <si>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</si>
  <si>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</si>
  <si>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</si>
  <si>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</si>
  <si>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</si>
  <si>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</si>
  <si>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</si>
  <si>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</si>
  <si>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</si>
  <si>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</si>
  <si>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</si>
  <si>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</si>
  <si>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</si>
  <si>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</si>
  <si>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</si>
  <si>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</si>
  <si>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</si>
  <si>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</si>
  <si>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</si>
  <si>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</si>
  <si>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</si>
  <si>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</si>
  <si>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</si>
  <si>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</si>
  <si>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</si>
  <si>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</si>
  <si>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</si>
  <si>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</si>
  <si>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</si>
  <si>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</si>
  <si>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</si>
  <si>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</si>
  <si>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</si>
  <si>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</si>
  <si>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</si>
  <si>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</si>
  <si>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</si>
  <si>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</si>
  <si>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</si>
  <si>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</si>
  <si>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</si>
  <si>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</si>
  <si>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</si>
  <si>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</si>
  <si>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</si>
  <si>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</si>
  <si>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</si>
  <si>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</si>
  <si>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</si>
  <si>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</si>
  <si>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</si>
  <si>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</si>
  <si>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</si>
  <si>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</si>
  <si>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</si>
  <si>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</si>
  <si>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</si>
  <si>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</si>
  <si>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</si>
  <si>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</si>
  <si>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</si>
  <si>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</si>
  <si>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</si>
  <si>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</si>
  <si>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</si>
  <si>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</si>
  <si>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</si>
  <si>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</si>
  <si>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</si>
  <si>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</si>
  <si>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</si>
  <si>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</si>
  <si>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</si>
  <si>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</si>
  <si>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</si>
  <si>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</si>
  <si>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</si>
  <si>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</si>
  <si>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</si>
  <si>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</si>
  <si>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</si>
  <si>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</si>
  <si>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</si>
  <si>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</si>
  <si>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</si>
  <si>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</si>
  <si>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</si>
  <si>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</si>
  <si>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</si>
  <si>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</si>
  <si>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</si>
  <si>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</si>
  <si>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</si>
  <si>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</si>
  <si>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</si>
  <si>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</si>
  <si>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</si>
  <si>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</si>
  <si>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</si>
  <si>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</si>
  <si>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</si>
  <si>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</si>
  <si>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</si>
  <si>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</si>
  <si>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</si>
  <si>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</si>
  <si>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</si>
  <si>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</si>
  <si>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</si>
  <si>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</si>
  <si>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</si>
  <si>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</si>
  <si>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</si>
  <si>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</si>
  <si>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</si>
  <si>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</si>
  <si>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</si>
  <si>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</si>
  <si>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</si>
  <si>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</si>
  <si>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</si>
  <si>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</si>
  <si>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</si>
  <si>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</si>
  <si>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</si>
  <si>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</si>
  <si>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</si>
  <si>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</si>
  <si>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</si>
  <si>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</si>
  <si>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</si>
  <si>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</si>
  <si>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</si>
  <si>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</si>
  <si>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</si>
  <si>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</si>
  <si>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</si>
  <si>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</si>
  <si>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</si>
  <si>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</si>
  <si>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</si>
  <si>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</si>
  <si>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</si>
  <si>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</si>
  <si>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</si>
  <si>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</si>
  <si>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</si>
  <si>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</si>
  <si>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</si>
  <si>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</si>
  <si>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</si>
  <si>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</si>
  <si>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</si>
  <si>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</si>
  <si>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</si>
  <si>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</si>
  <si>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</si>
  <si>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</si>
  <si>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</si>
  <si>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</si>
  <si>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</si>
  <si>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</si>
  <si>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</si>
  <si>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</si>
  <si>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</si>
  <si>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</si>
  <si>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</si>
  <si>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</si>
  <si>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</si>
  <si>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</si>
  <si>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</si>
  <si>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</si>
  <si>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</si>
  <si>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</si>
  <si>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</si>
  <si>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</si>
  <si>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</si>
  <si>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</si>
  <si>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</si>
  <si>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</si>
  <si>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</si>
  <si>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</si>
  <si>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</si>
  <si>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</si>
  <si>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</si>
  <si>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</si>
  <si>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</si>
  <si>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</si>
  <si>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</si>
  <si>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</si>
  <si>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</si>
  <si>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</si>
  <si>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</si>
  <si>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</si>
  <si>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</si>
  <si>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</si>
  <si>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</si>
  <si>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</si>
  <si>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</si>
  <si>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</si>
  <si>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</si>
  <si>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</si>
  <si>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</si>
  <si>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</si>
  <si>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</si>
  <si>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</si>
  <si>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</si>
  <si>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</si>
  <si>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</si>
  <si>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</si>
  <si>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</si>
  <si>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</si>
  <si>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</si>
  <si>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</si>
  <si>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</si>
  <si>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</si>
  <si>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</si>
  <si>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</si>
  <si>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</si>
  <si>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</si>
  <si>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</si>
  <si>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</si>
  <si>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</si>
  <si>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</si>
  <si>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</si>
  <si>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</si>
  <si>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</si>
  <si>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</si>
  <si>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</si>
  <si>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</si>
  <si>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</si>
  <si>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</si>
  <si>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</si>
  <si>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</si>
  <si>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</si>
  <si>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</si>
  <si>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</si>
  <si>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</si>
  <si>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</si>
  <si>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</si>
  <si>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</si>
  <si>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</si>
  <si>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</si>
  <si>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</si>
  <si>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</si>
  <si>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</si>
  <si>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</si>
  <si>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</si>
  <si>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</si>
  <si>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</si>
  <si>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</si>
  <si>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</si>
  <si>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</si>
  <si>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</si>
  <si>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</si>
  <si>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</si>
  <si>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</si>
  <si>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</si>
  <si>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</si>
  <si>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</si>
  <si>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</si>
  <si>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</si>
  <si>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</si>
  <si>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</si>
  <si>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</si>
  <si>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</si>
  <si>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</si>
  <si>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</si>
  <si>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</si>
  <si>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</si>
  <si>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</si>
  <si>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</si>
  <si>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</si>
  <si>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</si>
  <si>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</si>
  <si>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</si>
  <si>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</si>
  <si>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</si>
  <si>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</si>
  <si>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</si>
  <si>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</si>
  <si>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</si>
  <si>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</si>
  <si>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</si>
  <si>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</si>
  <si>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</si>
  <si>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</si>
  <si>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</si>
  <si>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</si>
  <si>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</si>
  <si>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</si>
  <si>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</si>
  <si>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</si>
  <si>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</si>
  <si>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</si>
  <si>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</si>
  <si>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</si>
  <si>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</si>
  <si>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</si>
  <si>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</si>
  <si>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</si>
  <si>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</si>
  <si>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</si>
  <si>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</si>
  <si>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</si>
  <si>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</si>
  <si>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</si>
  <si>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</si>
  <si>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</si>
  <si>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</si>
  <si>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</si>
  <si>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</si>
  <si>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</si>
  <si>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</si>
  <si>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</si>
  <si>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</si>
  <si>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</si>
  <si>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</si>
  <si>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</si>
  <si>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</si>
  <si>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</si>
  <si>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</si>
  <si>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</si>
  <si>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</si>
  <si>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</si>
  <si>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</si>
  <si>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</si>
  <si>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</si>
  <si>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</si>
  <si>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</si>
  <si>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</si>
  <si>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</si>
  <si>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</si>
  <si>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</si>
  <si>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</si>
  <si>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</si>
  <si>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</si>
  <si>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</si>
  <si>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</si>
  <si>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</si>
  <si>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</si>
  <si>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</si>
  <si>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</si>
  <si>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</si>
  <si>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</si>
  <si>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</si>
  <si>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</si>
  <si>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</si>
  <si>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</si>
  <si>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</si>
  <si>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</si>
  <si>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</si>
  <si>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</si>
  <si>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</si>
  <si>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</si>
  <si>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</si>
  <si>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</si>
  <si>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</si>
  <si>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</si>
  <si>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</si>
  <si>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</si>
  <si>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</si>
  <si>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</si>
  <si>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</si>
  <si>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</si>
  <si>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</si>
  <si>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</si>
  <si>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</si>
  <si>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</si>
  <si>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</si>
  <si>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</si>
  <si>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</si>
  <si>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</si>
  <si>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</si>
  <si>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</si>
  <si>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</si>
  <si>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</si>
  <si>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</si>
  <si>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</si>
  <si>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</si>
  <si>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</si>
  <si>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</si>
  <si>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</si>
  <si>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</si>
  <si>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</si>
  <si>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</si>
  <si>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</si>
  <si>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</si>
  <si>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</si>
  <si>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</si>
  <si>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</si>
  <si>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</si>
  <si>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</si>
  <si>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</si>
  <si>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</si>
  <si>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</si>
  <si>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</si>
  <si>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</si>
  <si>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</si>
  <si>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</si>
  <si>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</si>
  <si>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</si>
  <si>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</si>
  <si>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</si>
  <si>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</si>
  <si>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</si>
  <si>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</si>
  <si>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</si>
  <si>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</si>
  <si>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</si>
  <si>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</si>
  <si>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</si>
  <si>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</si>
  <si>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</si>
  <si>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</si>
  <si>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</si>
  <si>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</si>
  <si>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</si>
  <si>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</si>
  <si>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</si>
  <si>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</si>
  <si>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</si>
  <si>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</si>
  <si>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</si>
  <si>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</si>
  <si>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</si>
  <si>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</si>
  <si>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</si>
  <si>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</si>
  <si>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</si>
  <si>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</si>
  <si>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</si>
  <si>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</si>
  <si>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</si>
  <si>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</si>
  <si>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</si>
  <si>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</si>
  <si>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</si>
  <si>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</si>
  <si>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</si>
  <si>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</si>
  <si>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</si>
  <si>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</si>
  <si>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</si>
  <si>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</si>
  <si>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</si>
  <si>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</si>
  <si>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</si>
  <si>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</si>
  <si>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</si>
  <si>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</si>
  <si>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</si>
  <si>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</si>
  <si>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</si>
  <si>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</si>
  <si>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</si>
  <si>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</si>
  <si>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</si>
  <si>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</si>
  <si>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</si>
  <si>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</si>
  <si>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</si>
  <si>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</si>
  <si>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</si>
  <si>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</si>
  <si>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</si>
  <si>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</si>
  <si>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</si>
  <si>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</si>
  <si>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</si>
  <si>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</si>
  <si>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</si>
  <si>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</si>
  <si>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</si>
  <si>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</si>
  <si>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</si>
  <si>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</si>
  <si>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</si>
  <si>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</si>
  <si>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</si>
  <si>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</si>
  <si>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</si>
  <si>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</si>
  <si>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</si>
  <si>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</si>
  <si>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</si>
  <si>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</si>
  <si>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</si>
  <si>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</si>
  <si>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</si>
  <si>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</si>
  <si>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</si>
  <si>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</si>
  <si>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</si>
  <si>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</si>
  <si>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</si>
  <si>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</si>
  <si>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</si>
  <si>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</si>
  <si>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</si>
  <si>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</si>
  <si>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</si>
  <si>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</si>
  <si>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</si>
  <si>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</si>
  <si>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</si>
  <si>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</si>
  <si>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</si>
  <si>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</si>
  <si>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</si>
  <si>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</si>
  <si>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</si>
  <si>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</si>
  <si>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</si>
  <si>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</si>
  <si>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</si>
  <si>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</si>
  <si>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</si>
  <si>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</si>
  <si>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</si>
  <si>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</si>
  <si>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</si>
  <si>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</si>
  <si>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</si>
  <si>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</si>
  <si>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</si>
  <si>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</si>
  <si>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</si>
  <si>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</si>
  <si>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</si>
  <si>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</si>
  <si>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</si>
  <si>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</si>
  <si>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</si>
  <si>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</si>
  <si>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</si>
  <si>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</si>
  <si>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</si>
  <si>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</si>
  <si>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</si>
  <si>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</si>
  <si>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</si>
  <si>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</si>
  <si>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</si>
  <si>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</si>
  <si>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</si>
  <si>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</si>
  <si>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</si>
  <si>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</si>
  <si>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</si>
  <si>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</si>
  <si>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</si>
  <si>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</si>
  <si>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</si>
  <si>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</si>
  <si>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</si>
  <si>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</si>
  <si>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</si>
  <si>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</si>
  <si>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</si>
  <si>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</si>
  <si>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</si>
  <si>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</si>
  <si>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</si>
  <si>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</si>
  <si>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</si>
  <si>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</si>
  <si>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</si>
  <si>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</si>
  <si>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</si>
  <si>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</si>
  <si>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</si>
  <si>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</si>
  <si>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</si>
  <si>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</si>
  <si>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</si>
  <si>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</si>
  <si>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</si>
  <si>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</si>
  <si>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</si>
  <si>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</si>
  <si>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</si>
  <si>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</si>
  <si>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</si>
  <si>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</si>
  <si>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</si>
  <si>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</si>
  <si>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</si>
  <si>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</si>
  <si>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</si>
  <si>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</si>
  <si>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</si>
  <si>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</si>
  <si>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</si>
  <si>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</si>
  <si>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</si>
  <si>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</si>
  <si>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</si>
  <si>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</si>
  <si>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</si>
  <si>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</si>
  <si>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</si>
  <si>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</si>
  <si>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</si>
  <si>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</si>
  <si>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</si>
  <si>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</si>
  <si>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</si>
  <si>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</si>
  <si>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</si>
  <si>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</si>
  <si>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</si>
  <si>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</si>
  <si>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</si>
  <si>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</si>
  <si>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</si>
  <si>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</si>
  <si>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</si>
  <si>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</si>
  <si>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</si>
  <si>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</si>
  <si>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</si>
  <si>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</si>
  <si>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</si>
  <si>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</si>
  <si>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</si>
  <si>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</si>
  <si>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</si>
  <si>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</si>
  <si>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</si>
  <si>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</si>
  <si>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</si>
  <si>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</si>
  <si>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</si>
  <si>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</si>
  <si>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</si>
  <si>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</si>
  <si>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</si>
  <si>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</si>
  <si>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</si>
  <si>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</si>
  <si>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</si>
  <si>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</si>
  <si>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</si>
  <si>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</si>
  <si>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</si>
  <si>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</si>
  <si>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</si>
  <si>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</si>
  <si>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</si>
  <si>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</si>
  <si>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</si>
  <si>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</si>
  <si>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</si>
  <si>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</si>
  <si>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</si>
  <si>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</si>
  <si>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</si>
  <si>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</si>
  <si>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</si>
  <si>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</si>
  <si>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</si>
  <si>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</si>
  <si>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</si>
  <si>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</si>
  <si>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</si>
  <si>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</si>
  <si>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</si>
  <si>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</si>
  <si>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</si>
  <si>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</si>
  <si>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</si>
  <si>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</si>
  <si>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</si>
  <si>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</si>
  <si>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</si>
  <si>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</si>
  <si>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</si>
  <si>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</si>
  <si>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</si>
  <si>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</si>
  <si>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</si>
  <si>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</si>
  <si>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</si>
  <si>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</si>
  <si>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</si>
  <si>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</si>
  <si>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</si>
  <si>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</si>
  <si>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</si>
  <si>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</si>
  <si>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</si>
  <si>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</si>
  <si>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</si>
  <si>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</si>
  <si>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</si>
  <si>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</si>
  <si>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</si>
  <si>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</si>
  <si>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</si>
  <si>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</si>
  <si>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</si>
  <si>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</si>
  <si>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</si>
  <si>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</si>
  <si>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</si>
  <si>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</si>
  <si>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</si>
  <si>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</si>
  <si>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</si>
  <si>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</si>
  <si>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</si>
  <si>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</si>
  <si>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</si>
  <si>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</si>
  <si>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</si>
  <si>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</si>
  <si>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</si>
  <si>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</si>
  <si>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</si>
  <si>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</si>
  <si>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</si>
  <si>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</si>
  <si>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</si>
  <si>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</si>
  <si>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</si>
  <si>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</si>
  <si>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</si>
  <si>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</si>
  <si>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</si>
  <si>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</si>
  <si>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</si>
  <si>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</si>
  <si>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</si>
  <si>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</si>
  <si>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</si>
  <si>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</si>
  <si>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</si>
  <si>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</si>
  <si>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</si>
  <si>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</si>
  <si>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</si>
  <si>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</si>
  <si>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</si>
  <si>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</si>
  <si>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</si>
  <si>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</si>
  <si>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</si>
  <si>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</si>
  <si>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</si>
  <si>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</si>
  <si>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</si>
  <si>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</si>
  <si>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</si>
  <si>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</si>
  <si>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</si>
  <si>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</si>
  <si>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</si>
  <si>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</si>
  <si>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</si>
  <si>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</si>
  <si>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</si>
  <si>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</si>
  <si>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</si>
  <si>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</si>
  <si>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</si>
  <si>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</si>
  <si>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</si>
  <si>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</si>
  <si>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</si>
  <si>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</si>
  <si>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</si>
  <si>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</si>
  <si>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</si>
  <si>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</si>
  <si>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</si>
  <si>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</si>
  <si>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</si>
  <si>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</si>
  <si>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</si>
  <si>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</si>
  <si>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</si>
  <si>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</si>
  <si>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</si>
  <si>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</si>
  <si>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</si>
  <si>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</si>
  <si>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</si>
  <si>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</si>
  <si>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</si>
  <si>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</si>
  <si>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</si>
  <si>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</si>
  <si>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</si>
  <si>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</si>
  <si>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</si>
  <si>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</si>
  <si>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</si>
  <si>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</si>
  <si>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</si>
  <si>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</si>
  <si>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</si>
  <si>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</si>
  <si>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</si>
  <si>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</si>
  <si>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</si>
  <si>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</si>
  <si>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</si>
  <si>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</si>
  <si>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</si>
  <si>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</si>
  <si>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</si>
  <si>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</si>
  <si>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</si>
  <si>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</si>
  <si>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</si>
  <si>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</si>
  <si>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</si>
  <si>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</si>
  <si>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</si>
  <si>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</si>
  <si>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</si>
  <si>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</si>
  <si>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</si>
  <si>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</si>
  <si>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</si>
  <si>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</si>
  <si>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</si>
  <si>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</si>
  <si>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</si>
  <si>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</si>
  <si>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</si>
  <si>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</si>
  <si>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</si>
  <si>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</si>
  <si>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</si>
  <si>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</si>
  <si>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</si>
  <si>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</si>
  <si>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</si>
  <si>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</si>
  <si>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</si>
  <si>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</si>
  <si>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</si>
  <si>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</si>
  <si>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</si>
  <si>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</si>
  <si>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</si>
  <si>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</si>
  <si>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</si>
  <si>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</si>
  <si>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</si>
  <si>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</si>
  <si>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</si>
  <si>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</si>
  <si>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</si>
  <si>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</si>
  <si>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</si>
  <si>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</si>
  <si>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</si>
  <si>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</si>
  <si>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</si>
  <si>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</si>
  <si>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</si>
  <si>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</si>
  <si>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</si>
  <si>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</si>
  <si>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</si>
  <si>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</si>
  <si>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</si>
  <si>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</si>
  <si>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</si>
  <si>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</si>
  <si>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</si>
  <si>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</si>
  <si>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</si>
  <si>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</si>
  <si>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</si>
  <si>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</si>
  <si>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</si>
  <si>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</si>
  <si>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</si>
  <si>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</si>
  <si>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</si>
  <si>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</si>
  <si>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</si>
  <si>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</si>
  <si>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</si>
  <si>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</si>
  <si>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</si>
  <si>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</si>
  <si>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</si>
  <si>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</si>
  <si>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</si>
  <si>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</si>
  <si>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</si>
  <si>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</si>
  <si>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</si>
  <si>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</si>
  <si>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</si>
  <si>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</si>
  <si>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</si>
  <si>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</si>
  <si>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</si>
  <si>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</si>
  <si>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</si>
  <si>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</si>
  <si>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</si>
  <si>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</si>
  <si>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</si>
  <si>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</si>
  <si>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</si>
  <si>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</si>
  <si>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</si>
  <si>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</si>
  <si>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</si>
  <si>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</si>
  <si>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</si>
  <si>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</si>
  <si>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</si>
  <si>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</si>
  <si>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</si>
  <si>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</si>
  <si>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</si>
  <si>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</si>
  <si>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</si>
  <si>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</si>
  <si>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</si>
  <si>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</si>
  <si>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</si>
  <si>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</si>
  <si>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</si>
  <si>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</si>
  <si>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</si>
  <si>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</si>
  <si>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</si>
  <si>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</si>
  <si>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</si>
  <si>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</si>
  <si>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</si>
  <si>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</si>
  <si>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</si>
  <si>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</si>
  <si>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</si>
  <si>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</si>
  <si>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</si>
  <si>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</si>
  <si>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</si>
  <si>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</si>
  <si>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</si>
  <si>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</si>
  <si>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</si>
  <si>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</si>
  <si>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</si>
  <si>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</si>
  <si>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</si>
  <si>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</si>
  <si>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</si>
  <si>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</si>
  <si>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</si>
  <si>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</si>
  <si>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</si>
  <si>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</si>
  <si>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</si>
  <si>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</si>
  <si>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</si>
  <si>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</si>
  <si>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</si>
  <si>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</si>
  <si>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</si>
  <si>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</si>
  <si>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</si>
  <si>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</si>
  <si>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</si>
  <si>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</si>
  <si>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</si>
  <si>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</si>
  <si>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</si>
  <si>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</si>
  <si>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</si>
  <si>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</si>
  <si>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</si>
  <si>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</si>
  <si>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</si>
  <si>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</si>
  <si>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</si>
  <si>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</si>
  <si>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</si>
  <si>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</si>
  <si>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</si>
  <si>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</si>
  <si>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</si>
  <si>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</si>
  <si>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</si>
  <si>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</si>
  <si>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</si>
  <si>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</si>
  <si>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</si>
  <si>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</si>
  <si>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</si>
  <si>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</si>
  <si>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</si>
  <si>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</si>
  <si>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</si>
  <si>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</si>
  <si>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</si>
  <si>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</si>
  <si>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</si>
  <si>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</si>
  <si>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</si>
  <si>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</si>
  <si>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</si>
  <si>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</si>
  <si>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</si>
  <si>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</si>
  <si>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</si>
  <si>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</si>
  <si>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</si>
  <si>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</si>
  <si>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</si>
  <si>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</si>
  <si>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</si>
  <si>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</si>
  <si>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</si>
  <si>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</si>
  <si>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</si>
  <si>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</si>
  <si>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</si>
  <si>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</si>
  <si>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</si>
  <si>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</si>
  <si>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</si>
  <si>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</si>
  <si>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</si>
  <si>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</si>
  <si>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</si>
  <si>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</si>
  <si>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</si>
  <si>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</si>
  <si>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</si>
  <si>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</si>
  <si>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</si>
  <si>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</si>
  <si>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</si>
  <si>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</si>
  <si>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</si>
  <si>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</si>
  <si>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</si>
  <si>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</si>
  <si>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</si>
  <si>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</si>
  <si>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</si>
  <si>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</si>
  <si>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</si>
  <si>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</si>
  <si>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</si>
  <si>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</si>
  <si>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</si>
  <si>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</si>
  <si>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</si>
  <si>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</si>
  <si>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</si>
  <si>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</si>
  <si>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</si>
  <si>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</si>
  <si>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</si>
  <si>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</si>
  <si>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</si>
  <si>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</si>
  <si>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</si>
  <si>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</si>
  <si>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</si>
  <si>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</si>
  <si>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</si>
  <si>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</si>
  <si>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</si>
  <si>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</si>
  <si>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</si>
  <si>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</si>
  <si>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</si>
  <si>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</si>
  <si>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</si>
  <si>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</si>
  <si>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</si>
  <si>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</si>
  <si>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</si>
  <si>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</si>
  <si>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</si>
  <si>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</si>
  <si>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</si>
  <si>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</si>
  <si>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</si>
  <si>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</si>
  <si>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</si>
  <si>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</si>
  <si>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</si>
  <si>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</si>
  <si>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</si>
  <si>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</si>
  <si>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</si>
  <si>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</si>
  <si>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</si>
  <si>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</si>
  <si>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</si>
  <si>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</si>
  <si>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</si>
  <si>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</si>
  <si>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</si>
  <si>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</si>
  <si>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</si>
  <si>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</si>
  <si>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</si>
  <si>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</si>
  <si>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</si>
  <si>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</si>
  <si>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</si>
  <si>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</si>
  <si>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</si>
  <si>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</si>
  <si>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</si>
  <si>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</si>
  <si>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</si>
  <si>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</si>
  <si>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</si>
  <si>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</si>
  <si>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</si>
  <si>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</si>
  <si>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</si>
  <si>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</si>
  <si>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</si>
  <si>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</si>
  <si>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</si>
  <si>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</si>
  <si>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</si>
  <si>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</si>
  <si>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</si>
  <si>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</si>
  <si>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</si>
  <si>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</si>
  <si>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</si>
  <si>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</si>
  <si>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</si>
  <si>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</si>
  <si>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</si>
  <si>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</si>
  <si>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</si>
  <si>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</si>
  <si>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</si>
  <si>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</si>
  <si>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</si>
  <si>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</si>
  <si>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</si>
  <si>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</si>
  <si>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</si>
  <si>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</si>
  <si>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</si>
  <si>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</si>
  <si>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</si>
  <si>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</si>
  <si>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</si>
  <si>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</si>
  <si>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</si>
  <si>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</si>
  <si>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</si>
  <si>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</si>
  <si>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</si>
  <si>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</si>
  <si>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</si>
  <si>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</si>
  <si>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</si>
  <si>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</si>
  <si>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</si>
  <si>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</si>
  <si>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</si>
  <si>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</si>
  <si>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</si>
  <si>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</si>
  <si>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</si>
  <si>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</si>
  <si>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</si>
  <si>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</si>
  <si>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</si>
  <si>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</si>
  <si>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</si>
  <si>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</si>
  <si>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</si>
  <si>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</si>
  <si>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</si>
  <si>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</si>
  <si>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</si>
  <si>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</si>
  <si>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</si>
  <si>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</si>
  <si>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</si>
  <si>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</si>
  <si>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</si>
  <si>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</si>
  <si>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</si>
  <si>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</si>
  <si>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</si>
  <si>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</si>
  <si>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</si>
  <si>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</si>
  <si>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</si>
  <si>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</si>
  <si>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</si>
  <si>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</si>
  <si>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</si>
  <si>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</si>
  <si>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</si>
  <si>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</si>
  <si>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</si>
  <si>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</si>
  <si>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</si>
  <si>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</si>
  <si>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</si>
  <si>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</si>
  <si>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</si>
  <si>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</si>
  <si>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</si>
  <si>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</si>
  <si>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</si>
  <si>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</si>
  <si>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</si>
  <si>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</si>
  <si>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</si>
  <si>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</si>
  <si>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</si>
  <si>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</si>
  <si>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</si>
  <si>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</si>
  <si>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</si>
  <si>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</si>
  <si>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</si>
  <si>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</si>
  <si>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</si>
  <si>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</si>
  <si>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</si>
  <si>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</si>
  <si>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</si>
  <si>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</si>
  <si>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</si>
  <si>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</si>
  <si>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</si>
  <si>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</si>
  <si>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</si>
  <si>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</si>
  <si>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</si>
  <si>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</si>
  <si>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</si>
  <si>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</si>
  <si>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</si>
  <si>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</si>
  <si>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</si>
  <si>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</si>
  <si>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</si>
  <si>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</si>
  <si>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</si>
  <si>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</si>
  <si>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</si>
  <si>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</si>
  <si>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</si>
  <si>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</si>
  <si>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</si>
  <si>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</si>
  <si>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</si>
  <si>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</si>
  <si>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</si>
  <si>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</si>
  <si>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</si>
  <si>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</si>
  <si>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</si>
  <si>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</si>
  <si>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</si>
  <si>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</si>
  <si>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</si>
  <si>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</si>
  <si>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</si>
  <si>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</si>
  <si>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</si>
  <si>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</si>
  <si>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</si>
  <si>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</si>
  <si>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</si>
  <si>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</si>
  <si>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</si>
  <si>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</si>
  <si>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</si>
  <si>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</si>
  <si>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</si>
  <si>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</si>
  <si>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</si>
  <si>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</si>
  <si>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</si>
  <si>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</si>
  <si>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</si>
  <si>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</si>
  <si>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</si>
  <si>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</si>
  <si>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</si>
  <si>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</si>
  <si>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</si>
  <si>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</si>
  <si>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</si>
  <si>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</si>
  <si>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</si>
  <si>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</si>
  <si>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</si>
  <si>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</si>
  <si>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</si>
  <si>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</si>
  <si>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</si>
  <si>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</si>
  <si>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</si>
  <si>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</si>
  <si>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</si>
  <si>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</si>
  <si>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</si>
  <si>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</si>
  <si>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</si>
  <si>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</si>
  <si>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</si>
  <si>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</si>
  <si>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</si>
  <si>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</si>
  <si>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</si>
  <si>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</si>
  <si>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</si>
  <si>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</si>
  <si>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</si>
  <si>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</si>
  <si>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</si>
  <si>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</si>
  <si>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</si>
  <si>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</si>
  <si>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</si>
  <si>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</si>
  <si>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</si>
  <si>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</si>
  <si>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</si>
  <si>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</si>
  <si>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</si>
  <si>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</si>
  <si>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</si>
  <si>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</si>
  <si>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</si>
  <si>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</si>
  <si>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</si>
  <si>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</si>
  <si>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</si>
  <si>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</si>
  <si>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</si>
  <si>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</si>
  <si>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</si>
  <si>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</si>
  <si>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</si>
  <si>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</si>
  <si>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</si>
  <si>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</si>
  <si>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</si>
  <si>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</si>
  <si>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</si>
  <si>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</si>
  <si>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</si>
  <si>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</si>
  <si>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</si>
  <si>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</si>
  <si>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</si>
  <si>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</si>
  <si>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</si>
  <si>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</si>
  <si>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</si>
  <si>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</si>
  <si>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</si>
  <si>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</si>
  <si>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</si>
  <si>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</si>
  <si>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</si>
  <si>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</si>
  <si>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</si>
  <si>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</si>
  <si>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</si>
  <si>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</si>
  <si>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</si>
  <si>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</si>
  <si>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</si>
  <si>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</si>
  <si>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</si>
  <si>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</si>
  <si>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</si>
  <si>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</si>
  <si>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</si>
  <si>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</si>
  <si>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</si>
  <si>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</si>
  <si>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</si>
  <si>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</si>
  <si>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</si>
  <si>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</si>
  <si>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</si>
  <si>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</si>
  <si>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</si>
  <si>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</si>
  <si>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</si>
  <si>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</si>
  <si>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</si>
  <si>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</si>
  <si>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</si>
  <si>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</si>
  <si>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</si>
  <si>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</si>
  <si>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</si>
  <si>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</si>
  <si>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</si>
  <si>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</si>
  <si>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</si>
  <si>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</si>
  <si>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</si>
  <si>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</si>
  <si>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</si>
  <si>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</si>
  <si>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</si>
  <si>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</si>
  <si>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</si>
  <si>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</si>
  <si>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</si>
  <si>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</si>
  <si>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</si>
  <si>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</si>
  <si>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</si>
  <si>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</si>
  <si>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</si>
  <si>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</si>
  <si>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</si>
  <si>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</si>
  <si>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</si>
  <si>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</si>
  <si>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</si>
  <si>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</si>
  <si>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</si>
  <si>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</si>
  <si>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</si>
  <si>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</si>
  <si>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</si>
  <si>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</si>
  <si>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</si>
  <si>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</si>
  <si>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</si>
  <si>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</si>
  <si>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</si>
  <si>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</si>
  <si>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</si>
  <si>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</si>
  <si>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</si>
  <si>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</si>
  <si>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</si>
  <si>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</si>
  <si>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</si>
  <si>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</si>
  <si>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</si>
  <si>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</si>
  <si>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</si>
  <si>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</si>
  <si>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</si>
  <si>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</si>
  <si>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</si>
  <si>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</si>
  <si>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</si>
  <si>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</si>
  <si>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</si>
  <si>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</si>
  <si>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</si>
  <si>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</si>
  <si>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</si>
  <si>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</si>
  <si>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</si>
  <si>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</si>
  <si>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</si>
  <si>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</si>
  <si>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</si>
  <si>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</si>
  <si>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</si>
  <si>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</si>
  <si>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</si>
  <si>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</si>
  <si>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</si>
  <si>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</si>
  <si>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</si>
  <si>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</si>
  <si>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</si>
  <si>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</si>
  <si>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</si>
  <si>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</si>
  <si>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</si>
  <si>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</si>
  <si>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</si>
  <si>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</si>
  <si>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</si>
  <si>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</si>
  <si>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</si>
  <si>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</si>
  <si>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</si>
  <si>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</si>
  <si>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</si>
  <si>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</si>
  <si>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</si>
  <si>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</si>
  <si>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</si>
  <si>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</si>
  <si>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</si>
  <si>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</si>
  <si>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</si>
  <si>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</si>
  <si>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</si>
  <si>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</si>
  <si>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</si>
  <si>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</si>
  <si>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</si>
  <si>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</si>
  <si>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</si>
  <si>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</si>
  <si>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</si>
  <si>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</si>
  <si>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</si>
  <si>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</si>
  <si>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</si>
  <si>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</si>
  <si>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</si>
  <si>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</si>
  <si>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</si>
  <si>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</si>
  <si>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</si>
  <si>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</si>
  <si>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</si>
  <si>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</si>
  <si>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</si>
  <si>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</si>
  <si>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</si>
  <si>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</si>
  <si>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</si>
  <si>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</si>
  <si>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</si>
  <si>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</si>
  <si>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</si>
  <si>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</si>
  <si>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</si>
  <si>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</si>
  <si>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</si>
  <si>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</si>
  <si>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</si>
  <si>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</si>
  <si>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</si>
  <si>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</si>
  <si>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</si>
  <si>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</si>
  <si>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</si>
  <si>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</si>
  <si>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</si>
  <si>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</si>
  <si>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</si>
  <si>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</si>
  <si>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</si>
  <si>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</si>
  <si>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</si>
  <si>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</si>
  <si>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</si>
  <si>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</si>
  <si>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</si>
  <si>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</si>
  <si>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</si>
  <si>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</si>
  <si>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</si>
  <si>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</si>
  <si>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</si>
  <si>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</si>
  <si>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</si>
  <si>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</si>
  <si>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</si>
  <si>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</si>
  <si>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</si>
  <si>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</si>
  <si>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</si>
  <si>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</si>
  <si>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</si>
  <si>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</si>
  <si>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</si>
  <si>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</si>
  <si>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</si>
  <si>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</si>
  <si>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</si>
  <si>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</si>
  <si>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</si>
  <si>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</si>
  <si>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</si>
  <si>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</si>
  <si>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</si>
  <si>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</si>
  <si>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</si>
  <si>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</si>
  <si>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</si>
  <si>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</si>
  <si>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</si>
  <si>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</si>
  <si>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</si>
  <si>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</si>
  <si>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</si>
  <si>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</si>
  <si>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</si>
  <si>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</si>
  <si>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</si>
  <si>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</si>
  <si>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</si>
  <si>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</si>
  <si>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</si>
  <si>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</si>
  <si>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</si>
  <si>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</si>
  <si>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</si>
  <si>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</si>
  <si>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</si>
  <si>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</si>
  <si>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</si>
  <si>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</si>
  <si>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</si>
  <si>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</si>
  <si>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</si>
  <si>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</si>
  <si>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</si>
  <si>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</si>
  <si>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</si>
  <si>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</si>
  <si>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</si>
  <si>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</si>
  <si>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</si>
  <si>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</si>
  <si>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</si>
  <si>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</si>
  <si>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</si>
  <si>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</si>
  <si>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</si>
  <si>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</si>
  <si>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</si>
  <si>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</si>
  <si>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</si>
  <si>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</si>
  <si>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</si>
  <si>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</si>
  <si>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</si>
  <si>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</si>
  <si>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</si>
  <si>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</si>
  <si>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</si>
  <si>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</si>
  <si>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</si>
  <si>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</si>
  <si>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</si>
  <si>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</si>
  <si>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</si>
  <si>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</si>
  <si>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</si>
  <si>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</si>
  <si>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</si>
  <si>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</si>
  <si>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</si>
  <si>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</si>
  <si>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</si>
  <si>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</si>
  <si>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</si>
  <si>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</si>
  <si>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</si>
  <si>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</si>
  <si>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</si>
  <si>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</si>
  <si>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</si>
  <si>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</si>
  <si>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</si>
  <si>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</si>
  <si>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</si>
  <si>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</si>
  <si>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</si>
  <si>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</si>
  <si>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</si>
  <si>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</si>
  <si>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</si>
  <si>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</si>
  <si>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</si>
  <si>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</si>
  <si>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</si>
  <si>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</si>
  <si>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</si>
  <si>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</si>
  <si>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</si>
  <si>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</si>
  <si>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</si>
  <si>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</si>
  <si>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</si>
  <si>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</si>
  <si>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</si>
  <si>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</si>
  <si>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</si>
  <si>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</si>
  <si>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</si>
  <si>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</si>
  <si>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</si>
  <si>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</si>
  <si>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</si>
  <si>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</si>
  <si>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</si>
  <si>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</si>
  <si>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</si>
  <si>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</si>
  <si>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</si>
  <si>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</si>
  <si>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</si>
  <si>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</si>
  <si>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</si>
  <si>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</si>
  <si>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</si>
  <si>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</si>
  <si>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</si>
  <si>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</si>
  <si>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</si>
  <si>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</si>
  <si>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</si>
  <si>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</si>
  <si>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</si>
  <si>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</si>
  <si>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</si>
  <si>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</si>
  <si>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</si>
  <si>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</si>
  <si>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</si>
  <si>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</si>
  <si>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</si>
  <si>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</si>
  <si>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</si>
  <si>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</si>
  <si>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</si>
  <si>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</si>
  <si>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</si>
  <si>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</si>
  <si>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</si>
  <si>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</si>
  <si>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</si>
  <si>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</si>
  <si>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</si>
  <si>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</si>
  <si>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</si>
  <si>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</si>
  <si>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</si>
  <si>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</si>
  <si>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</si>
  <si>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</si>
  <si>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</si>
  <si>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</si>
  <si>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</si>
  <si>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</si>
  <si>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</si>
  <si>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</si>
  <si>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</si>
  <si>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</si>
  <si>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</si>
  <si>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</si>
  <si>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</si>
  <si>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</si>
  <si>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</si>
  <si>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</si>
  <si>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</si>
  <si>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</si>
  <si>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</si>
  <si>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</si>
  <si>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</si>
  <si>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</si>
  <si>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</si>
  <si>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</si>
  <si>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</si>
  <si>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</si>
  <si>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</si>
  <si>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</si>
  <si>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</si>
  <si>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</si>
  <si>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</si>
  <si>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</si>
  <si>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</si>
  <si>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</si>
  <si>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</si>
  <si>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</si>
  <si>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</si>
  <si>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</si>
  <si>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</si>
  <si>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</si>
  <si>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</si>
  <si>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</si>
  <si>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</si>
  <si>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</si>
  <si>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</si>
  <si>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</si>
  <si>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</si>
  <si>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</si>
  <si>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</si>
  <si>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</si>
  <si>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</si>
  <si>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</si>
  <si>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</si>
  <si>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</si>
  <si>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</si>
  <si>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</si>
  <si>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</si>
  <si>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</si>
  <si>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</si>
  <si>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</si>
  <si>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</si>
  <si>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</si>
  <si>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</si>
  <si>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</si>
  <si>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</si>
  <si>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</si>
  <si>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</si>
  <si>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</si>
  <si>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</si>
  <si>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</si>
  <si>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</si>
  <si>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</si>
  <si>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</si>
  <si>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</si>
  <si>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</si>
  <si>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</si>
  <si>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</si>
  <si>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</si>
  <si>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</si>
  <si>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</si>
  <si>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</si>
  <si>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</si>
  <si>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</si>
  <si>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</si>
  <si>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</si>
  <si>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</si>
  <si>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</si>
  <si>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</si>
  <si>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</si>
  <si>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</si>
  <si>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</si>
  <si>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</si>
  <si>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</si>
  <si>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</si>
  <si>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</si>
  <si>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</si>
  <si>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</si>
  <si>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</si>
  <si>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</si>
  <si>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</si>
  <si>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</si>
  <si>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</si>
  <si>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</si>
  <si>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</si>
  <si>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</si>
  <si>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</si>
  <si>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</si>
  <si>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</si>
  <si>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</si>
  <si>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</si>
  <si>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</si>
  <si>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</si>
  <si>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</si>
  <si>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</si>
  <si>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</si>
  <si>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</si>
  <si>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</si>
  <si>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</si>
  <si>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</si>
  <si>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</si>
  <si>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</si>
  <si>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</si>
  <si>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</si>
  <si>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</si>
  <si>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</si>
  <si>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</si>
  <si>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</si>
  <si>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</si>
  <si>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</si>
  <si>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</si>
  <si>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</si>
  <si>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</si>
  <si>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</si>
  <si>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</si>
  <si>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</si>
  <si>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</si>
  <si>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</si>
  <si>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</si>
  <si>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</si>
  <si>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</si>
  <si>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</si>
  <si>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</si>
  <si>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</si>
  <si>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</si>
  <si>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</si>
  <si>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</si>
  <si>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</si>
  <si>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</si>
  <si>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</si>
  <si>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</si>
  <si>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</si>
  <si>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</si>
  <si>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</si>
  <si>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</si>
  <si>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</si>
  <si>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</si>
  <si>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</si>
  <si>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</si>
  <si>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</si>
  <si>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</si>
  <si>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</si>
  <si>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</si>
  <si>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</si>
  <si>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</si>
  <si>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</si>
  <si>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</si>
  <si>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</si>
  <si>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</si>
  <si>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</si>
  <si>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</si>
  <si>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</si>
  <si>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</si>
  <si>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</si>
  <si>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</si>
  <si>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</si>
  <si>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</si>
  <si>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</si>
  <si>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</si>
  <si>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</si>
  <si>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</si>
  <si>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</si>
  <si>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</si>
  <si>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</si>
  <si>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</si>
  <si>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</si>
  <si>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</si>
  <si>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</si>
  <si>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</si>
  <si>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</si>
  <si>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</si>
  <si>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</si>
  <si>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</si>
  <si>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</si>
  <si>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</si>
  <si>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</si>
  <si>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</si>
  <si>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</si>
  <si>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</si>
  <si>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</si>
  <si>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</si>
  <si>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</si>
  <si>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</si>
  <si>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</si>
  <si>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</si>
  <si>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</si>
  <si>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</si>
  <si>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</si>
  <si>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</si>
  <si>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</si>
  <si>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</si>
  <si>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</si>
  <si>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</si>
  <si>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</si>
  <si>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</si>
  <si>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</si>
  <si>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</si>
  <si>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</si>
  <si>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</si>
  <si>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</si>
  <si>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</si>
  <si>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</si>
  <si>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</si>
  <si>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</si>
  <si>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</si>
  <si>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</si>
  <si>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</si>
  <si>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</si>
  <si>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</si>
  <si>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</si>
  <si>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</si>
  <si>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</si>
  <si>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</si>
  <si>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</si>
  <si>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</si>
  <si>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</si>
  <si>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</si>
  <si>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</si>
  <si>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</si>
  <si>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</si>
  <si>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</si>
  <si>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</si>
  <si>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</si>
  <si>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</si>
  <si>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</si>
  <si>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</si>
  <si>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</si>
  <si>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</si>
  <si>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</si>
  <si>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</si>
  <si>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</si>
  <si>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</si>
  <si>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</si>
  <si>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</si>
  <si>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</si>
  <si>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</si>
  <si>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</si>
  <si>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</si>
  <si>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</si>
  <si>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</si>
  <si>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</si>
  <si>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</si>
  <si>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</si>
  <si>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</si>
  <si>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</si>
  <si>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</si>
  <si>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</si>
  <si>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</si>
  <si>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</si>
  <si>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</si>
  <si>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</si>
  <si>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</si>
  <si>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</si>
  <si>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</si>
  <si>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</si>
  <si>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</si>
  <si>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</si>
  <si>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2021-47-47001102020</t>
  </si>
  <si>
    <t>LUIS GABRIEL ARREGOCES</t>
  </si>
  <si>
    <t>LUIS GABRIEL ARREGOCES SOLANO</t>
  </si>
  <si>
    <t>KM 4 VIA GAIRA EDS BIOMAX LOCAL 1</t>
  </si>
  <si>
    <t>3016814201</t>
  </si>
  <si>
    <t>arregocesluis@gmail.com</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</si>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</sst>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7"/>
      <color rgb="FF202124"/>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34" xfId="0" applyBorder="1" applyAlignment="1">
      <alignment horizontal="left"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31" fillId="0" borderId="0" xfId="0" applyFont="1" applyProtection="1">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 zoomScale="75" zoomScaleNormal="75" zoomScaleSheetLayoutView="40" zoomScalePageLayoutView="40" workbookViewId="0">
      <selection activeCell="C185" sqref="C18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2654</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6" t="str">
        <f>HYPERLINK("#MI_Oferente_Singular!A114","CAPACIDAD RESIDUAL")</f>
        <v>CAPACIDAD RESIDUAL</v>
      </c>
      <c r="F8" s="237"/>
      <c r="G8" s="238"/>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6" t="str">
        <f>HYPERLINK("#MI_Oferente_Singular!A162","TALENTO HUMANO")</f>
        <v>TALENTO HUMANO</v>
      </c>
      <c r="F9" s="237"/>
      <c r="G9" s="238"/>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6" t="str">
        <f>HYPERLINK("#MI_Oferente_Singular!F162","INFRAESTRUCTURA")</f>
        <v>INFRAESTRUCTURA</v>
      </c>
      <c r="F10" s="237"/>
      <c r="G10" s="238"/>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3">
      <c r="A15" s="9"/>
      <c r="B15" s="32" t="s">
        <v>2635</v>
      </c>
      <c r="C15" s="247" t="s">
        <v>2676</v>
      </c>
      <c r="D15" s="35"/>
      <c r="E15" s="35"/>
      <c r="F15" s="5"/>
      <c r="G15" s="32" t="s">
        <v>1168</v>
      </c>
      <c r="H15" s="103" t="s">
        <v>711</v>
      </c>
      <c r="I15" s="32" t="s">
        <v>2624</v>
      </c>
      <c r="J15" s="108" t="s">
        <v>2626</v>
      </c>
      <c r="L15" s="220" t="s">
        <v>8</v>
      </c>
      <c r="M15" s="220"/>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9"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39"/>
      <c r="I20" s="146" t="s">
        <v>711</v>
      </c>
      <c r="J20" s="147" t="s">
        <v>713</v>
      </c>
      <c r="K20" s="148">
        <v>893940500</v>
      </c>
      <c r="L20" s="149">
        <v>44197</v>
      </c>
      <c r="M20" s="149">
        <v>44561</v>
      </c>
      <c r="N20" s="132">
        <f>+(M20-L20)/30</f>
        <v>12.133333333333333</v>
      </c>
      <c r="O20" s="135"/>
      <c r="U20" s="131"/>
      <c r="V20" s="105">
        <f ca="1">NOW()</f>
        <v>44187.348794791666</v>
      </c>
      <c r="W20" s="105">
        <f ca="1">NOW()</f>
        <v>44187.348794791666</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6"/>
      <c r="I37" s="127"/>
      <c r="J37" s="127"/>
      <c r="K37" s="127"/>
      <c r="L37" s="127"/>
      <c r="M37" s="127"/>
      <c r="N37" s="127"/>
      <c r="O37" s="128"/>
    </row>
    <row r="38" spans="1:16" ht="21" customHeight="1" x14ac:dyDescent="0.25">
      <c r="A38" s="9"/>
      <c r="B38" s="234" t="str">
        <f>VLOOKUP(B20,EAS!A2:B1439,2,0)</f>
        <v>FUNDACION PARA EL DESARROLLO INTEGRAL SOSTENIBLE ENERGIA VITAL</v>
      </c>
      <c r="C38" s="234"/>
      <c r="D38" s="234"/>
      <c r="E38" s="234"/>
      <c r="F38" s="234"/>
      <c r="G38" s="5"/>
      <c r="H38" s="129"/>
      <c r="I38" s="243" t="s">
        <v>7</v>
      </c>
      <c r="J38" s="243"/>
      <c r="K38" s="243"/>
      <c r="L38" s="243"/>
      <c r="M38" s="243"/>
      <c r="N38" s="243"/>
      <c r="O38" s="130"/>
    </row>
    <row r="39" spans="1:16" ht="42.95" customHeight="1" thickBot="1" x14ac:dyDescent="0.3">
      <c r="A39" s="10"/>
      <c r="B39" s="11"/>
      <c r="C39" s="11"/>
      <c r="D39" s="11"/>
      <c r="E39" s="11"/>
      <c r="F39" s="11"/>
      <c r="G39" s="11"/>
      <c r="H39" s="10"/>
      <c r="I39" s="229" t="s">
        <v>2682</v>
      </c>
      <c r="J39" s="229"/>
      <c r="K39" s="229"/>
      <c r="L39" s="229"/>
      <c r="M39" s="229"/>
      <c r="N39" s="229"/>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2655</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2683</v>
      </c>
      <c r="E48" s="248">
        <v>41501</v>
      </c>
      <c r="F48" s="248">
        <v>41851</v>
      </c>
      <c r="G48" s="156">
        <f>IF(AND(E48&lt;&gt;"",F48&lt;&gt;""),((F48-E48)/30),"")</f>
        <v>11.666666666666666</v>
      </c>
      <c r="H48" s="119" t="s">
        <v>2706</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2684</v>
      </c>
      <c r="E49" s="248">
        <v>42002</v>
      </c>
      <c r="F49" s="248">
        <v>42367</v>
      </c>
      <c r="G49" s="156">
        <f t="shared" ref="G49:G50" si="2">IF(AND(E49&lt;&gt;"",F49&lt;&gt;""),((F49-E49)/30),"")</f>
        <v>12.166666666666666</v>
      </c>
      <c r="H49" s="249" t="s">
        <v>2707</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2685</v>
      </c>
      <c r="E50" s="248">
        <v>42002</v>
      </c>
      <c r="F50" s="248">
        <v>42367</v>
      </c>
      <c r="G50" s="156">
        <f t="shared" si="2"/>
        <v>12.166666666666666</v>
      </c>
      <c r="H50" s="119" t="s">
        <v>2708</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2686</v>
      </c>
      <c r="E51" s="248">
        <v>42397</v>
      </c>
      <c r="F51" s="248">
        <v>42674</v>
      </c>
      <c r="G51" s="156">
        <f t="shared" ref="G51:G107" si="3">IF(AND(E51&lt;&gt;"",F51&lt;&gt;""),((F51-E51)/30),"")</f>
        <v>9.2333333333333325</v>
      </c>
      <c r="H51" s="119" t="s">
        <v>2709</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2687</v>
      </c>
      <c r="E52" s="118" t="s">
        <v>2688</v>
      </c>
      <c r="F52" s="118" t="s">
        <v>2689</v>
      </c>
      <c r="G52" s="156">
        <f t="shared" si="3"/>
        <v>12.266666666666667</v>
      </c>
      <c r="H52" s="119" t="s">
        <v>2710</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2690</v>
      </c>
      <c r="E53" s="118" t="s">
        <v>2691</v>
      </c>
      <c r="F53" s="118" t="s">
        <v>2692</v>
      </c>
      <c r="G53" s="156">
        <f t="shared" si="3"/>
        <v>11.166666666666666</v>
      </c>
      <c r="H53" s="119" t="s">
        <v>2711</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2693</v>
      </c>
      <c r="E54" s="118" t="s">
        <v>2694</v>
      </c>
      <c r="F54" s="118" t="s">
        <v>2695</v>
      </c>
      <c r="G54" s="156">
        <f t="shared" si="3"/>
        <v>0.96666666666666667</v>
      </c>
      <c r="H54" s="119" t="s">
        <v>2712</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2696</v>
      </c>
      <c r="E55" s="118" t="s">
        <v>2697</v>
      </c>
      <c r="F55" s="118" t="s">
        <v>2692</v>
      </c>
      <c r="G55" s="156">
        <f t="shared" si="3"/>
        <v>3.0333333333333332</v>
      </c>
      <c r="H55" s="119" t="s">
        <v>2712</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2698</v>
      </c>
      <c r="E56" s="118" t="s">
        <v>2699</v>
      </c>
      <c r="F56" s="118" t="s">
        <v>2700</v>
      </c>
      <c r="G56" s="156">
        <f t="shared" si="3"/>
        <v>6.2666666666666666</v>
      </c>
      <c r="H56" s="119" t="s">
        <v>2713</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2701</v>
      </c>
      <c r="E57" s="118" t="s">
        <v>2694</v>
      </c>
      <c r="F57" s="118" t="s">
        <v>2695</v>
      </c>
      <c r="G57" s="156">
        <f t="shared" si="3"/>
        <v>0.96666666666666667</v>
      </c>
      <c r="H57" s="119" t="s">
        <v>2714</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2702</v>
      </c>
      <c r="E58" s="118" t="s">
        <v>2703</v>
      </c>
      <c r="F58" s="118" t="s">
        <v>2704</v>
      </c>
      <c r="G58" s="156">
        <f t="shared" si="3"/>
        <v>11</v>
      </c>
      <c r="H58" s="119" t="s">
        <v>2715</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2705</v>
      </c>
      <c r="E59" s="118" t="s">
        <v>2703</v>
      </c>
      <c r="F59" s="118" t="s">
        <v>2704</v>
      </c>
      <c r="G59" s="156">
        <f t="shared" si="3"/>
        <v>11</v>
      </c>
      <c r="H59" s="119" t="s">
        <v>2715</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2656</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1" t="s">
        <v>9</v>
      </c>
      <c r="J112" s="192"/>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2716</v>
      </c>
      <c r="E114" s="248">
        <v>43884</v>
      </c>
      <c r="F114" s="248">
        <v>44195</v>
      </c>
      <c r="G114" s="156">
        <f>IF(AND(E114&lt;&gt;"",F114&lt;&gt;""),((F114-E114)/30),"")</f>
        <v>10.366666666666667</v>
      </c>
      <c r="H114" s="116" t="s">
        <v>2719</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2717</v>
      </c>
      <c r="E115" s="248">
        <v>43889</v>
      </c>
      <c r="F115" s="248">
        <v>44195</v>
      </c>
      <c r="G115" s="156">
        <f t="shared" ref="G115:G116" si="4">IF(AND(E115&lt;&gt;"",F115&lt;&gt;""),((F115-E115)/30),"")</f>
        <v>10.199999999999999</v>
      </c>
      <c r="H115" s="64" t="s">
        <v>2720</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2718</v>
      </c>
      <c r="E116" s="248">
        <v>43889</v>
      </c>
      <c r="F116" s="248">
        <v>44195</v>
      </c>
      <c r="G116" s="156">
        <f t="shared" si="4"/>
        <v>10.199999999999999</v>
      </c>
      <c r="H116" s="64" t="s">
        <v>2720</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25">
      <c r="A163" s="202" t="s">
        <v>2660</v>
      </c>
      <c r="B163" s="203"/>
      <c r="C163" s="203"/>
      <c r="D163" s="203"/>
      <c r="E163" s="204"/>
      <c r="F163" s="205" t="s">
        <v>2661</v>
      </c>
      <c r="G163" s="205"/>
      <c r="H163" s="205"/>
      <c r="I163" s="202" t="s">
        <v>2630</v>
      </c>
      <c r="J163" s="203"/>
      <c r="K163" s="203"/>
      <c r="L163" s="203"/>
      <c r="M163" s="203"/>
      <c r="N163" s="203"/>
      <c r="O163" s="204"/>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6" t="s">
        <v>2614</v>
      </c>
      <c r="C165" s="206"/>
      <c r="D165" s="206"/>
      <c r="E165" s="8"/>
      <c r="F165" s="5"/>
      <c r="G165" s="207" t="s">
        <v>2614</v>
      </c>
      <c r="H165" s="207"/>
      <c r="I165" s="208" t="s">
        <v>1164</v>
      </c>
      <c r="J165" s="209"/>
      <c r="K165" s="209"/>
      <c r="L165" s="209"/>
      <c r="M165" s="209"/>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0" t="s">
        <v>2643</v>
      </c>
      <c r="J167" s="211"/>
      <c r="K167" s="211"/>
      <c r="L167" s="211"/>
      <c r="M167" s="211"/>
      <c r="N167" s="211"/>
      <c r="O167" s="212"/>
      <c r="U167" s="51"/>
    </row>
    <row r="168" spans="1:28" x14ac:dyDescent="0.25">
      <c r="A168" s="9"/>
      <c r="B168" s="230" t="s">
        <v>2658</v>
      </c>
      <c r="C168" s="230"/>
      <c r="D168" s="230"/>
      <c r="E168" s="8"/>
      <c r="F168" s="5"/>
      <c r="H168" s="81" t="s">
        <v>2657</v>
      </c>
      <c r="I168" s="210"/>
      <c r="J168" s="211"/>
      <c r="K168" s="211"/>
      <c r="L168" s="211"/>
      <c r="M168" s="211"/>
      <c r="N168" s="211"/>
      <c r="O168" s="21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2668</v>
      </c>
      <c r="B172" s="200"/>
      <c r="C172" s="200"/>
      <c r="D172" s="200"/>
      <c r="E172" s="200"/>
      <c r="F172" s="200"/>
      <c r="G172" s="200"/>
      <c r="H172" s="200"/>
      <c r="I172" s="200"/>
      <c r="J172" s="200"/>
      <c r="K172" s="200"/>
      <c r="L172" s="200"/>
      <c r="M172" s="200"/>
      <c r="N172" s="200"/>
      <c r="O172" s="201"/>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2669</v>
      </c>
      <c r="C176" s="221"/>
      <c r="D176" s="221"/>
      <c r="E176" s="221"/>
      <c r="F176" s="221"/>
      <c r="G176" s="221"/>
      <c r="H176" s="20"/>
      <c r="I176" s="174" t="s">
        <v>2675</v>
      </c>
      <c r="J176" s="175"/>
      <c r="K176" s="175"/>
      <c r="L176" s="175"/>
      <c r="M176" s="17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25" x14ac:dyDescent="0.25">
      <c r="A178" s="9"/>
      <c r="B178" s="225"/>
      <c r="C178" s="226"/>
      <c r="D178" s="227"/>
      <c r="E178" s="163"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60"/>
      <c r="Z178" s="161" t="str">
        <f>IF(Y178&gt;0,SUM(E180+Y178),"")</f>
        <v/>
      </c>
      <c r="AA178" s="19"/>
      <c r="AB178" s="19"/>
    </row>
    <row r="179" spans="1:28" ht="23.25" x14ac:dyDescent="0.25">
      <c r="A179" s="9"/>
      <c r="B179" s="213" t="s">
        <v>2669</v>
      </c>
      <c r="C179" s="213"/>
      <c r="D179" s="213"/>
      <c r="E179" s="167">
        <v>0.02</v>
      </c>
      <c r="F179" s="166">
        <v>0.01</v>
      </c>
      <c r="G179" s="161">
        <f>IF(F179&gt;0,SUM(E179+F179),"")</f>
        <v>0.03</v>
      </c>
      <c r="H179" s="5"/>
      <c r="I179" s="213" t="s">
        <v>2671</v>
      </c>
      <c r="J179" s="213"/>
      <c r="K179" s="213"/>
      <c r="L179" s="213"/>
      <c r="M179" s="168">
        <v>0.02</v>
      </c>
      <c r="O179" s="8"/>
      <c r="Q179" s="19"/>
      <c r="R179" s="155">
        <f>IF(M179&gt;0,SUM(L179+M179),"")</f>
        <v>0.02</v>
      </c>
      <c r="T179" s="19"/>
      <c r="U179" s="233" t="s">
        <v>1166</v>
      </c>
      <c r="V179" s="233"/>
      <c r="W179" s="233"/>
      <c r="X179" s="24">
        <v>0.02</v>
      </c>
      <c r="Y179" s="160"/>
      <c r="Z179" s="161" t="str">
        <f>IF(Y179&gt;0,SUM(E181+Y179),"")</f>
        <v/>
      </c>
      <c r="AA179" s="19"/>
      <c r="AB179" s="19"/>
    </row>
    <row r="180" spans="1:28" ht="23.25" hidden="1" x14ac:dyDescent="0.25">
      <c r="A180" s="9"/>
      <c r="B180" s="173"/>
      <c r="C180" s="173"/>
      <c r="D180" s="173"/>
      <c r="E180" s="165"/>
      <c r="H180" s="5"/>
      <c r="I180" s="173"/>
      <c r="J180" s="173"/>
      <c r="K180" s="173"/>
      <c r="L180" s="173"/>
      <c r="M180" s="5"/>
      <c r="O180" s="8"/>
      <c r="Q180" s="19"/>
      <c r="R180" s="155" t="str">
        <f>IF(S180&gt;0,SUM(L180+S180),"")</f>
        <v/>
      </c>
      <c r="S180" s="160"/>
      <c r="T180" s="19"/>
      <c r="U180" s="233" t="s">
        <v>1167</v>
      </c>
      <c r="V180" s="233"/>
      <c r="W180" s="233"/>
      <c r="X180" s="24">
        <v>0.03</v>
      </c>
      <c r="Y180" s="160"/>
      <c r="Z180" s="161" t="str">
        <f>IF(Y180&gt;0,SUM(E182+Y180),"")</f>
        <v/>
      </c>
      <c r="AA180" s="19"/>
      <c r="AB180" s="19"/>
    </row>
    <row r="181" spans="1:28" ht="23.25" hidden="1" x14ac:dyDescent="0.25">
      <c r="A181" s="9"/>
      <c r="B181" s="173"/>
      <c r="C181" s="173"/>
      <c r="D181" s="173"/>
      <c r="E181" s="165"/>
      <c r="H181" s="5"/>
      <c r="I181" s="173"/>
      <c r="J181" s="173"/>
      <c r="K181" s="173"/>
      <c r="L181" s="173"/>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3"/>
      <c r="C182" s="173"/>
      <c r="D182" s="173"/>
      <c r="E182" s="165"/>
      <c r="H182" s="5"/>
      <c r="I182" s="173"/>
      <c r="J182" s="173"/>
      <c r="K182" s="173"/>
      <c r="L182" s="173"/>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26818215</v>
      </c>
      <c r="F185" s="92"/>
      <c r="G185" s="93"/>
      <c r="H185" s="88"/>
      <c r="I185" s="90" t="s">
        <v>2627</v>
      </c>
      <c r="J185" s="162">
        <f>+SUM(M179:M183)</f>
        <v>0.02</v>
      </c>
      <c r="K185" s="232" t="s">
        <v>2628</v>
      </c>
      <c r="L185" s="232"/>
      <c r="M185" s="94">
        <f>+J185*(SUM(K20:K35))</f>
        <v>17878810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0" t="s">
        <v>2636</v>
      </c>
      <c r="C192" s="190"/>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2678</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1" t="s">
        <v>2659</v>
      </c>
      <c r="C199" s="231"/>
      <c r="D199" s="231"/>
      <c r="E199" s="231"/>
      <c r="F199" s="231"/>
      <c r="G199" s="231"/>
      <c r="H199" s="231"/>
      <c r="I199" s="231"/>
      <c r="J199" s="231"/>
      <c r="K199" s="231"/>
      <c r="L199" s="231"/>
      <c r="M199" s="231"/>
      <c r="N199" s="231"/>
      <c r="O199" s="8"/>
    </row>
    <row r="200" spans="1:18" x14ac:dyDescent="0.25">
      <c r="A200" s="9"/>
      <c r="B200" s="187"/>
      <c r="C200" s="187"/>
      <c r="D200" s="187"/>
      <c r="E200" s="187"/>
      <c r="F200" s="187"/>
      <c r="G200" s="187"/>
      <c r="H200" s="187"/>
      <c r="I200" s="187"/>
      <c r="J200" s="187"/>
      <c r="K200" s="187"/>
      <c r="L200" s="187"/>
      <c r="M200" s="187"/>
      <c r="N200" s="187"/>
      <c r="O200" s="8"/>
    </row>
    <row r="201" spans="1:18" x14ac:dyDescent="0.25">
      <c r="A201" s="9"/>
      <c r="B201" s="188" t="s">
        <v>2648</v>
      </c>
      <c r="C201" s="189"/>
      <c r="D201" s="189"/>
      <c r="E201" s="189"/>
      <c r="F201" s="189"/>
      <c r="G201" s="189"/>
      <c r="H201" s="189"/>
      <c r="I201" s="189"/>
      <c r="J201" s="189"/>
      <c r="K201" s="189"/>
      <c r="L201" s="189"/>
      <c r="M201" s="189"/>
      <c r="N201" s="18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2677</v>
      </c>
      <c r="D211" s="21"/>
      <c r="G211" s="27" t="s">
        <v>2620</v>
      </c>
      <c r="H211" s="145" t="s">
        <v>2679</v>
      </c>
      <c r="J211" s="27" t="s">
        <v>2622</v>
      </c>
      <c r="K211" s="145" t="s">
        <v>2679</v>
      </c>
      <c r="L211" s="21"/>
      <c r="M211" s="21"/>
      <c r="N211" s="21"/>
      <c r="O211" s="8"/>
    </row>
    <row r="212" spans="1:15" x14ac:dyDescent="0.25">
      <c r="A212" s="9"/>
      <c r="B212" s="27" t="s">
        <v>2619</v>
      </c>
      <c r="C212" s="144" t="s">
        <v>2678</v>
      </c>
      <c r="D212" s="21"/>
      <c r="G212" s="27" t="s">
        <v>2621</v>
      </c>
      <c r="H212" s="145" t="s">
        <v>2680</v>
      </c>
      <c r="J212" s="27" t="s">
        <v>2623</v>
      </c>
      <c r="K212" s="144"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43:O43"/>
    <mergeCell ref="A44:O45"/>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2020-11-20T15:12:35Z</cp:lastPrinted>
  <dcterms:created xsi:type="dcterms:W3CDTF">2020-10-14T21:57:42Z</dcterms:created>
  <dcterms:modified xsi:type="dcterms:W3CDTF">2020-12-22T13:27:05Z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