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S MAGDALENA\"/>
    </mc:Choice>
  </mc:AlternateContent>
  <xr:revisionPtr revIDLastSave="0" documentId="13_ncr:1_{E03AA975-EDA4-4940-9504-2C71406B22E3}"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<sst xmlns="http://schemas.openxmlformats.org/spreadsheetml/2006/main" count="3161" uniqueCount="2721">
  <si>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</si>
  <si>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</si>
  <si>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</si>
  <si>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</si>
  <si>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</si>
  <si>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</si>
  <si>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</si>
  <si>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</si>
  <si>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</si>
  <si>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</si>
  <si>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</si>
  <si>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</si>
  <si>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</si>
  <si>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</si>
  <si>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</si>
  <si>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</si>
  <si>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</si>
  <si>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</si>
  <si>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</si>
  <si>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</si>
  <si>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</si>
  <si>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</si>
  <si>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</si>
  <si>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</si>
  <si>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</si>
  <si>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</si>
  <si>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</si>
  <si>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</si>
  <si>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</si>
  <si>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</si>
  <si>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</si>
  <si>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</si>
  <si>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</si>
  <si>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</si>
  <si>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</si>
  <si>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</si>
  <si>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</si>
  <si>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</si>
  <si>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</si>
  <si>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</si>
  <si>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</si>
  <si>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</si>
  <si>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</si>
  <si>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</si>
  <si>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</si>
  <si>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</si>
  <si>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</si>
  <si>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</si>
  <si>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</si>
  <si>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</si>
  <si>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</si>
  <si>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</si>
  <si>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</si>
  <si>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</si>
  <si>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</si>
  <si>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</si>
  <si>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</si>
  <si>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</si>
  <si>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</si>
  <si>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</si>
  <si>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</si>
  <si>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</si>
  <si>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</si>
  <si>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</si>
  <si>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</si>
  <si>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</si>
  <si>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</si>
  <si>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</si>
  <si>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</si>
  <si>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</si>
  <si>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</si>
  <si>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</si>
  <si>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</si>
  <si>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</si>
  <si>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</si>
  <si>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</si>
  <si>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</si>
  <si>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</si>
  <si>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</si>
  <si>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</si>
  <si>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</si>
  <si>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</si>
  <si>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</si>
  <si>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</si>
  <si>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</si>
  <si>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</si>
  <si>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</si>
  <si>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</si>
  <si>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</si>
  <si>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</si>
  <si>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</si>
  <si>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</si>
  <si>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</si>
  <si>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</si>
  <si>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</si>
  <si>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</si>
  <si>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</si>
  <si>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</si>
  <si>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</si>
  <si>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</si>
  <si>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</si>
  <si>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</si>
  <si>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</si>
  <si>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</si>
  <si>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</si>
  <si>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</si>
  <si>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</si>
  <si>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</si>
  <si>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</si>
  <si>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</si>
  <si>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</si>
  <si>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</si>
  <si>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</si>
  <si>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</si>
  <si>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</si>
  <si>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</si>
  <si>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</si>
  <si>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</si>
  <si>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</si>
  <si>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</si>
  <si>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</si>
  <si>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</si>
  <si>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</si>
  <si>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</si>
  <si>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</si>
  <si>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</si>
  <si>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</si>
  <si>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</si>
  <si>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</si>
  <si>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</si>
  <si>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</si>
  <si>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</si>
  <si>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</si>
  <si>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</si>
  <si>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</si>
  <si>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</si>
  <si>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</si>
  <si>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</si>
  <si>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</si>
  <si>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</si>
  <si>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</si>
  <si>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</si>
  <si>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</si>
  <si>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</si>
  <si>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</si>
  <si>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</si>
  <si>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</si>
  <si>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</si>
  <si>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</si>
  <si>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</si>
  <si>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</si>
  <si>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</si>
  <si>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</si>
  <si>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</si>
  <si>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</si>
  <si>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</si>
  <si>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</si>
  <si>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</si>
  <si>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</si>
  <si>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</si>
  <si>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</si>
  <si>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</si>
  <si>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</si>
  <si>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</si>
  <si>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</si>
  <si>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</si>
  <si>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</si>
  <si>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</si>
  <si>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</si>
  <si>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</si>
  <si>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</si>
  <si>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</si>
  <si>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</si>
  <si>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</si>
  <si>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</si>
  <si>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</si>
  <si>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</si>
  <si>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</si>
  <si>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</si>
  <si>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</si>
  <si>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</si>
  <si>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</si>
  <si>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</si>
  <si>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</si>
  <si>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</si>
  <si>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</si>
  <si>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</si>
  <si>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</si>
  <si>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</si>
  <si>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</si>
  <si>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</si>
  <si>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</si>
  <si>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</si>
  <si>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</si>
  <si>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</si>
  <si>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</si>
  <si>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</si>
  <si>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</si>
  <si>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</si>
  <si>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</si>
  <si>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</si>
  <si>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</si>
  <si>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</si>
  <si>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</si>
  <si>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</si>
  <si>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</si>
  <si>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</si>
  <si>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</si>
  <si>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</si>
  <si>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</si>
  <si>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</si>
  <si>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</si>
  <si>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</si>
  <si>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</si>
  <si>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</si>
  <si>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</si>
  <si>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</si>
  <si>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</si>
  <si>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</si>
  <si>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</si>
  <si>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</si>
  <si>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</si>
  <si>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</si>
  <si>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</si>
  <si>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</si>
  <si>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</si>
  <si>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</si>
  <si>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</si>
  <si>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</si>
  <si>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</si>
  <si>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</si>
  <si>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</si>
  <si>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</si>
  <si>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</si>
  <si>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</si>
  <si>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</si>
  <si>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</si>
  <si>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</si>
  <si>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</si>
  <si>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</si>
  <si>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</si>
  <si>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</si>
  <si>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</si>
  <si>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</si>
  <si>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</si>
  <si>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</si>
  <si>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</si>
  <si>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</si>
  <si>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</si>
  <si>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</si>
  <si>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</si>
  <si>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</si>
  <si>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</si>
  <si>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</si>
  <si>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</si>
  <si>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</si>
  <si>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</si>
  <si>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</si>
  <si>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</si>
  <si>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</si>
  <si>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</si>
  <si>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</si>
  <si>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</si>
  <si>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</si>
  <si>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</si>
  <si>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</si>
  <si>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</si>
  <si>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</si>
  <si>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</si>
  <si>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</si>
  <si>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</si>
  <si>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</si>
  <si>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</si>
  <si>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</si>
  <si>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</si>
  <si>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</si>
  <si>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</si>
  <si>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</si>
  <si>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</si>
  <si>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</si>
  <si>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</si>
  <si>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</si>
  <si>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</si>
  <si>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</si>
  <si>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</si>
  <si>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</si>
  <si>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</si>
  <si>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</si>
  <si>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</si>
  <si>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</si>
  <si>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</si>
  <si>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</si>
  <si>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</si>
  <si>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</si>
  <si>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</si>
  <si>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</si>
  <si>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</si>
  <si>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</si>
  <si>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</si>
  <si>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</si>
  <si>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</si>
  <si>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</si>
  <si>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</si>
  <si>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</si>
  <si>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</si>
  <si>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</si>
  <si>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</si>
  <si>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</si>
  <si>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</si>
  <si>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</si>
  <si>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</si>
  <si>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</si>
  <si>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</si>
  <si>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</si>
  <si>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</si>
  <si>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</si>
  <si>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</si>
  <si>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</si>
  <si>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</si>
  <si>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</si>
  <si>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</si>
  <si>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</si>
  <si>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</si>
  <si>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</si>
  <si>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</si>
  <si>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</si>
  <si>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</si>
  <si>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</si>
  <si>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</si>
  <si>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</si>
  <si>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</si>
  <si>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</si>
  <si>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</si>
  <si>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</si>
  <si>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</si>
  <si>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</si>
  <si>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</si>
  <si>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</si>
  <si>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</si>
  <si>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</si>
  <si>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</si>
  <si>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</si>
  <si>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</si>
  <si>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</si>
  <si>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</si>
  <si>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</si>
  <si>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</si>
  <si>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</si>
  <si>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</si>
  <si>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</si>
  <si>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</si>
  <si>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</si>
  <si>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</si>
  <si>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</si>
  <si>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</si>
  <si>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</si>
  <si>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</si>
  <si>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</si>
  <si>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</si>
  <si>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</si>
  <si>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</si>
  <si>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</si>
  <si>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</si>
  <si>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</si>
  <si>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</si>
  <si>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</si>
  <si>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</si>
  <si>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</si>
  <si>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</si>
  <si>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</si>
  <si>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</si>
  <si>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</si>
  <si>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</si>
  <si>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</si>
  <si>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</si>
  <si>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</si>
  <si>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</si>
  <si>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</si>
  <si>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</si>
  <si>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</si>
  <si>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</si>
  <si>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</si>
  <si>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</si>
  <si>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</si>
  <si>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</si>
  <si>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</si>
  <si>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</si>
  <si>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</si>
  <si>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</si>
  <si>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</si>
  <si>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</si>
  <si>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</si>
  <si>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</si>
  <si>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</si>
  <si>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</si>
  <si>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</si>
  <si>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</si>
  <si>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</si>
  <si>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</si>
  <si>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</si>
  <si>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</si>
  <si>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</si>
  <si>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</si>
  <si>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</si>
  <si>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</si>
  <si>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</si>
  <si>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</si>
  <si>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</si>
  <si>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</si>
  <si>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</si>
  <si>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</si>
  <si>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</si>
  <si>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</si>
  <si>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</si>
  <si>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</si>
  <si>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</si>
  <si>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</si>
  <si>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</si>
  <si>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</si>
  <si>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</si>
  <si>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</si>
  <si>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</si>
  <si>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</si>
  <si>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</si>
  <si>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</si>
  <si>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</si>
  <si>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</si>
  <si>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</si>
  <si>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</si>
  <si>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</si>
  <si>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</si>
  <si>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</si>
  <si>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</si>
  <si>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</si>
  <si>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</si>
  <si>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</si>
  <si>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</si>
  <si>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</si>
  <si>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</si>
  <si>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</si>
  <si>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</si>
  <si>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</si>
  <si>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</si>
  <si>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</si>
  <si>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</si>
  <si>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</si>
  <si>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</si>
  <si>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</si>
  <si>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</si>
  <si>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</si>
  <si>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</si>
  <si>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</si>
  <si>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</si>
  <si>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</si>
  <si>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</si>
  <si>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</si>
  <si>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</si>
  <si>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</si>
  <si>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</si>
  <si>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</si>
  <si>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</si>
  <si>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</si>
  <si>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</si>
  <si>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</si>
  <si>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</si>
  <si>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</si>
  <si>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</si>
  <si>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</si>
  <si>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</si>
  <si>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</si>
  <si>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</si>
  <si>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</si>
  <si>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</si>
  <si>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</si>
  <si>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</si>
  <si>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</si>
  <si>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</si>
  <si>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</si>
  <si>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</si>
  <si>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</si>
  <si>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</si>
  <si>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</si>
  <si>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</si>
  <si>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</si>
  <si>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</si>
  <si>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</si>
  <si>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</si>
  <si>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</si>
  <si>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</si>
  <si>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</si>
  <si>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</si>
  <si>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</si>
  <si>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</si>
  <si>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</si>
  <si>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</si>
  <si>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</si>
  <si>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</si>
  <si>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</si>
  <si>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</si>
  <si>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</si>
  <si>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</si>
  <si>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</si>
  <si>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</si>
  <si>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</si>
  <si>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</si>
  <si>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</si>
  <si>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</si>
  <si>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</si>
  <si>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</si>
  <si>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</si>
  <si>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</si>
  <si>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</si>
  <si>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</si>
  <si>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</si>
  <si>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</si>
  <si>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</si>
  <si>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</si>
  <si>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</si>
  <si>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</si>
  <si>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</si>
  <si>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</si>
  <si>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</si>
  <si>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</si>
  <si>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</si>
  <si>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</si>
  <si>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</si>
  <si>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</si>
  <si>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</si>
  <si>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</si>
  <si>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</si>
  <si>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</si>
  <si>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</si>
  <si>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</si>
  <si>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</si>
  <si>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</si>
  <si>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</si>
  <si>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</si>
  <si>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</si>
  <si>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</si>
  <si>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</si>
  <si>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</si>
  <si>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</si>
  <si>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</si>
  <si>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</si>
  <si>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</si>
  <si>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</si>
  <si>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</si>
  <si>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</si>
  <si>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</si>
  <si>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</si>
  <si>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</si>
  <si>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</si>
  <si>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</si>
  <si>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</si>
  <si>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</si>
  <si>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</si>
  <si>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</si>
  <si>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</si>
  <si>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</si>
  <si>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</si>
  <si>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</si>
  <si>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</si>
  <si>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</si>
  <si>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</si>
  <si>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</si>
  <si>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</si>
  <si>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</si>
  <si>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</si>
  <si>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</si>
  <si>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</si>
  <si>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</si>
  <si>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</si>
  <si>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</si>
  <si>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</si>
  <si>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</si>
  <si>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</si>
  <si>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</si>
  <si>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</si>
  <si>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</si>
  <si>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</si>
  <si>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</si>
  <si>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</si>
  <si>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</si>
  <si>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</si>
  <si>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</si>
  <si>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</si>
  <si>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</si>
  <si>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</si>
  <si>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</si>
  <si>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</si>
  <si>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</si>
  <si>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</si>
  <si>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</si>
  <si>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</si>
  <si>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</si>
  <si>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</si>
  <si>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</si>
  <si>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</si>
  <si>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</si>
  <si>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</si>
  <si>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</si>
  <si>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</si>
  <si>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</si>
  <si>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</si>
  <si>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</si>
  <si>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</si>
  <si>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</si>
  <si>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</si>
  <si>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</si>
  <si>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</si>
  <si>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</si>
  <si>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</si>
  <si>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</si>
  <si>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</si>
  <si>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</si>
  <si>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</si>
  <si>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</si>
  <si>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</si>
  <si>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</si>
  <si>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</si>
  <si>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</si>
  <si>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</si>
  <si>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</si>
  <si>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</si>
  <si>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</si>
  <si>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</si>
  <si>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</si>
  <si>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</si>
  <si>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</si>
  <si>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</si>
  <si>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</si>
  <si>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</si>
  <si>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</si>
  <si>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</si>
  <si>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</si>
  <si>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</si>
  <si>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</si>
  <si>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</si>
  <si>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</si>
  <si>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</si>
  <si>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</si>
  <si>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</si>
  <si>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</si>
  <si>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</si>
  <si>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</si>
  <si>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</si>
  <si>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</si>
  <si>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</si>
  <si>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</si>
  <si>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</si>
  <si>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</si>
  <si>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</si>
  <si>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</si>
  <si>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</si>
  <si>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</si>
  <si>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</si>
  <si>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</si>
  <si>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</si>
  <si>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</si>
  <si>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</si>
  <si>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</si>
  <si>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</si>
  <si>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</si>
  <si>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</si>
  <si>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</si>
  <si>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</si>
  <si>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</si>
  <si>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</si>
  <si>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</si>
  <si>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</si>
  <si>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</si>
  <si>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</si>
  <si>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</si>
  <si>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</si>
  <si>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</si>
  <si>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</si>
  <si>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</si>
  <si>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</si>
  <si>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</si>
  <si>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</si>
  <si>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</si>
  <si>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</si>
  <si>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</si>
  <si>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</si>
  <si>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</si>
  <si>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</si>
  <si>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</si>
  <si>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</si>
  <si>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</si>
  <si>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</si>
  <si>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</si>
  <si>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</si>
  <si>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</si>
  <si>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</si>
  <si>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</si>
  <si>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</si>
  <si>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</si>
  <si>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</si>
  <si>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</si>
  <si>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</si>
  <si>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</si>
  <si>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</si>
  <si>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</si>
  <si>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</si>
  <si>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</si>
  <si>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</si>
  <si>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</si>
  <si>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</si>
  <si>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</si>
  <si>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</si>
  <si>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</si>
  <si>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</si>
  <si>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</si>
  <si>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</si>
  <si>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</si>
  <si>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</si>
  <si>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</si>
  <si>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</si>
  <si>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</si>
  <si>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</si>
  <si>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</si>
  <si>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</si>
  <si>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</si>
  <si>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</si>
  <si>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</si>
  <si>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</si>
  <si>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</si>
  <si>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</si>
  <si>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</si>
  <si>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</si>
  <si>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</si>
  <si>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</si>
  <si>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</si>
  <si>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</si>
  <si>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</si>
  <si>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</si>
  <si>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</si>
  <si>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</si>
  <si>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</si>
  <si>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</si>
  <si>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</si>
  <si>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</si>
  <si>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</si>
  <si>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</si>
  <si>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</si>
  <si>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</si>
  <si>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</si>
  <si>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</si>
  <si>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</si>
  <si>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</si>
  <si>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</si>
  <si>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</si>
  <si>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</si>
  <si>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</si>
  <si>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</si>
  <si>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</si>
  <si>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</si>
  <si>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</si>
  <si>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</si>
  <si>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</si>
  <si>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</si>
  <si>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</si>
  <si>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</si>
  <si>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</si>
  <si>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</si>
  <si>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</si>
  <si>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</si>
  <si>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</si>
  <si>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</si>
  <si>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</si>
  <si>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</si>
  <si>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</si>
  <si>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</si>
  <si>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</si>
  <si>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</si>
  <si>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</si>
  <si>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</si>
  <si>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</si>
  <si>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</si>
  <si>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</si>
  <si>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</si>
  <si>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</si>
  <si>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</si>
  <si>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</si>
  <si>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</si>
  <si>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</si>
  <si>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</si>
  <si>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</si>
  <si>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</si>
  <si>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</si>
  <si>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</si>
  <si>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</si>
  <si>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</si>
  <si>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</si>
  <si>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</si>
  <si>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</si>
  <si>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</si>
  <si>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</si>
  <si>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</si>
  <si>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</si>
  <si>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</si>
  <si>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</si>
  <si>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</si>
  <si>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</si>
  <si>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</si>
  <si>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</si>
  <si>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</si>
  <si>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</si>
  <si>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</si>
  <si>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</si>
  <si>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</si>
  <si>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</si>
  <si>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</si>
  <si>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</si>
  <si>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</si>
  <si>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</si>
  <si>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</si>
  <si>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</si>
  <si>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</si>
  <si>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</si>
  <si>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</si>
  <si>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</si>
  <si>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</si>
  <si>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</si>
  <si>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</si>
  <si>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</si>
  <si>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</si>
  <si>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</si>
  <si>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</si>
  <si>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</si>
  <si>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</si>
  <si>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</si>
  <si>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</si>
  <si>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</si>
  <si>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</si>
  <si>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</si>
  <si>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</si>
  <si>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</si>
  <si>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</si>
  <si>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</si>
  <si>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</si>
  <si>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</si>
  <si>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</si>
  <si>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</si>
  <si>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</si>
  <si>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</si>
  <si>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</si>
  <si>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</si>
  <si>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</si>
  <si>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</si>
  <si>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</si>
  <si>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</si>
  <si>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</si>
  <si>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</si>
  <si>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</si>
  <si>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</si>
  <si>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</si>
  <si>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</si>
  <si>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</si>
  <si>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</si>
  <si>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</si>
  <si>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</si>
  <si>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</si>
  <si>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</si>
  <si>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</si>
  <si>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</si>
  <si>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</si>
  <si>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</si>
  <si>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</si>
  <si>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</si>
  <si>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</si>
  <si>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</si>
  <si>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</si>
  <si>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</si>
  <si>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</si>
  <si>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</si>
  <si>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</si>
  <si>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</si>
  <si>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</si>
  <si>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</si>
  <si>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</si>
  <si>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</si>
  <si>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</si>
  <si>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</si>
  <si>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</si>
  <si>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</si>
  <si>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</si>
  <si>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</si>
  <si>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</si>
  <si>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</si>
  <si>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</si>
  <si>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</si>
  <si>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</si>
  <si>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</si>
  <si>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</si>
  <si>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</si>
  <si>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</si>
  <si>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</si>
  <si>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</si>
  <si>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</si>
  <si>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</si>
  <si>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</si>
  <si>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</si>
  <si>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</si>
  <si>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</si>
  <si>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</si>
  <si>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</si>
  <si>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</si>
  <si>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</si>
  <si>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</si>
  <si>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</si>
  <si>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</si>
  <si>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</si>
  <si>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</si>
  <si>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</si>
  <si>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</si>
  <si>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</si>
  <si>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</si>
  <si>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</si>
  <si>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</si>
  <si>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</si>
  <si>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</si>
  <si>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</si>
  <si>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</si>
  <si>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</si>
  <si>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</si>
  <si>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</si>
  <si>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</si>
  <si>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</si>
  <si>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</si>
  <si>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</si>
  <si>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</si>
  <si>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</si>
  <si>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</si>
  <si>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</si>
  <si>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</si>
  <si>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</si>
  <si>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</si>
  <si>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</si>
  <si>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</si>
  <si>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</si>
  <si>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</si>
  <si>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</si>
  <si>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</si>
  <si>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</si>
  <si>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</si>
  <si>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</si>
  <si>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</si>
  <si>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</si>
  <si>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</si>
  <si>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</si>
  <si>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</si>
  <si>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</si>
  <si>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</si>
  <si>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</si>
  <si>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</si>
  <si>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</si>
  <si>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</si>
  <si>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</si>
  <si>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</si>
  <si>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</si>
  <si>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</si>
  <si>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</si>
  <si>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</si>
  <si>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</si>
  <si>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</si>
  <si>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</si>
  <si>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</si>
  <si>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</si>
  <si>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</si>
  <si>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</si>
  <si>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</si>
  <si>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</si>
  <si>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</si>
  <si>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</si>
  <si>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</si>
  <si>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</si>
  <si>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</si>
  <si>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</si>
  <si>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</si>
  <si>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</si>
  <si>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</si>
  <si>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</si>
  <si>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</si>
  <si>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</si>
  <si>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</si>
  <si>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</si>
  <si>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</si>
  <si>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</si>
  <si>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</si>
  <si>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</si>
  <si>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</si>
  <si>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</si>
  <si>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</si>
  <si>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</si>
  <si>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</si>
  <si>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</si>
  <si>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</si>
  <si>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</si>
  <si>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</si>
  <si>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</si>
  <si>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</si>
  <si>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</si>
  <si>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</si>
  <si>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</si>
  <si>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</si>
  <si>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</si>
  <si>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</si>
  <si>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</si>
  <si>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</si>
  <si>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</si>
  <si>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</si>
  <si>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</si>
  <si>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</si>
  <si>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</si>
  <si>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</si>
  <si>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</si>
  <si>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</si>
  <si>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</si>
  <si>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</si>
  <si>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</si>
  <si>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</si>
  <si>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</si>
  <si>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</si>
  <si>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</si>
  <si>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</si>
  <si>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</si>
  <si>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</si>
  <si>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</si>
  <si>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</si>
  <si>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</si>
  <si>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</si>
  <si>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</si>
  <si>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</si>
  <si>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</si>
  <si>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</si>
  <si>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</si>
  <si>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</si>
  <si>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</si>
  <si>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</si>
  <si>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</si>
  <si>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</si>
  <si>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</si>
  <si>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</si>
  <si>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</si>
  <si>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</si>
  <si>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</si>
  <si>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</si>
  <si>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</si>
  <si>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</si>
  <si>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</si>
  <si>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</si>
  <si>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</si>
  <si>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</si>
  <si>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</si>
  <si>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</si>
  <si>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</si>
  <si>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</si>
  <si>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</si>
  <si>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</si>
  <si>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</si>
  <si>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</si>
  <si>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</si>
  <si>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</si>
  <si>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</si>
  <si>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</si>
  <si>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</si>
  <si>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</si>
  <si>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</si>
  <si>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</si>
  <si>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</si>
  <si>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</si>
  <si>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</si>
  <si>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</si>
  <si>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</si>
  <si>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</si>
  <si>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</si>
  <si>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</si>
  <si>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</si>
  <si>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</si>
  <si>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</si>
  <si>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</si>
  <si>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</si>
  <si>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</si>
  <si>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</si>
  <si>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</si>
  <si>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</si>
  <si>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</si>
  <si>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</si>
  <si>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</si>
  <si>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</si>
  <si>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</si>
  <si>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</si>
  <si>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</si>
  <si>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</si>
  <si>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</si>
  <si>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</si>
  <si>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</si>
  <si>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</si>
  <si>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</si>
  <si>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</si>
  <si>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</si>
  <si>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</si>
  <si>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</si>
  <si>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</si>
  <si>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</si>
  <si>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</si>
  <si>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</si>
  <si>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</si>
  <si>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</si>
  <si>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</si>
  <si>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</si>
  <si>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</si>
  <si>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</si>
  <si>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</si>
  <si>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</si>
  <si>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</si>
  <si>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</si>
  <si>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</si>
  <si>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</si>
  <si>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</si>
  <si>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</si>
  <si>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</si>
  <si>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</si>
  <si>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</si>
  <si>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</si>
  <si>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</si>
  <si>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</si>
  <si>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</si>
  <si>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</si>
  <si>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</si>
  <si>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</si>
  <si>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</si>
  <si>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</si>
  <si>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</si>
  <si>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</si>
  <si>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</si>
  <si>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</si>
  <si>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</si>
  <si>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</si>
  <si>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</si>
  <si>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</si>
  <si>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</si>
  <si>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</si>
  <si>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</si>
  <si>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</si>
  <si>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</si>
  <si>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</si>
  <si>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</si>
  <si>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</si>
  <si>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</si>
  <si>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</si>
  <si>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</si>
  <si>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</si>
  <si>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</si>
  <si>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</si>
  <si>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</si>
  <si>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</si>
  <si>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</si>
  <si>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</si>
  <si>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</si>
  <si>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</si>
  <si>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</si>
  <si>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</si>
  <si>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</si>
  <si>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</si>
  <si>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</si>
  <si>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</si>
  <si>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</si>
  <si>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</si>
  <si>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</si>
  <si>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</si>
  <si>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</si>
  <si>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</si>
  <si>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</si>
  <si>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</si>
  <si>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</si>
  <si>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</si>
  <si>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</si>
  <si>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</si>
  <si>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</si>
  <si>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</si>
  <si>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</si>
  <si>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</si>
  <si>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</si>
  <si>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</si>
  <si>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</si>
  <si>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</si>
  <si>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</si>
  <si>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</si>
  <si>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</si>
  <si>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</si>
  <si>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</si>
  <si>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</si>
  <si>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</si>
  <si>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</si>
  <si>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</si>
  <si>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</si>
  <si>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</si>
  <si>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</si>
  <si>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</si>
  <si>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</si>
  <si>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</si>
  <si>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</si>
  <si>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</si>
  <si>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</si>
  <si>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</si>
  <si>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</si>
  <si>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</si>
  <si>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</si>
  <si>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</si>
  <si>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</si>
  <si>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</si>
  <si>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</si>
  <si>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</si>
  <si>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</si>
  <si>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</si>
  <si>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</si>
  <si>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</si>
  <si>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</si>
  <si>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</si>
  <si>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</si>
  <si>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</si>
  <si>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</si>
  <si>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</si>
  <si>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</si>
  <si>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</si>
  <si>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</si>
  <si>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</si>
  <si>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</si>
  <si>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</si>
  <si>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</si>
  <si>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</si>
  <si>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</si>
  <si>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</si>
  <si>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</si>
  <si>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</si>
  <si>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</si>
  <si>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</si>
  <si>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</si>
  <si>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</si>
  <si>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</si>
  <si>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</si>
  <si>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</si>
  <si>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</si>
  <si>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</si>
  <si>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</si>
  <si>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</si>
  <si>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</si>
  <si>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</si>
  <si>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</si>
  <si>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</si>
  <si>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</si>
  <si>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</si>
  <si>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</si>
  <si>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</si>
  <si>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</si>
  <si>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</si>
  <si>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</si>
  <si>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</si>
  <si>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</si>
  <si>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</si>
  <si>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</si>
  <si>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</si>
  <si>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</si>
  <si>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</si>
  <si>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</si>
  <si>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</si>
  <si>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</si>
  <si>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</si>
  <si>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</si>
  <si>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</si>
  <si>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</si>
  <si>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</si>
  <si>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</si>
  <si>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</si>
  <si>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</si>
  <si>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</si>
  <si>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</si>
  <si>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</si>
  <si>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</si>
  <si>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</si>
  <si>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</si>
  <si>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</si>
  <si>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</si>
  <si>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</si>
  <si>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</si>
  <si>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</si>
  <si>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</si>
  <si>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</si>
  <si>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</si>
  <si>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</si>
  <si>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</si>
  <si>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</si>
  <si>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</si>
  <si>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</si>
  <si>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</si>
  <si>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</si>
  <si>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</si>
  <si>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</si>
  <si>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</si>
  <si>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</si>
  <si>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</si>
  <si>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</si>
  <si>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</si>
  <si>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</si>
  <si>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</si>
  <si>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</si>
  <si>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</si>
  <si>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</si>
  <si>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</si>
  <si>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</si>
  <si>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</si>
  <si>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</si>
  <si>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</si>
  <si>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</si>
  <si>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</si>
  <si>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</si>
  <si>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</si>
  <si>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</si>
  <si>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</si>
  <si>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</si>
  <si>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</si>
  <si>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</si>
  <si>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</si>
  <si>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</si>
  <si>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</si>
  <si>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</si>
  <si>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</si>
  <si>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</si>
  <si>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</si>
  <si>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</si>
  <si>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</si>
  <si>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</si>
  <si>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</si>
  <si>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</si>
  <si>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</si>
  <si>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</si>
  <si>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</si>
  <si>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</si>
  <si>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</si>
  <si>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</si>
  <si>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</si>
  <si>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</si>
  <si>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</si>
  <si>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</si>
  <si>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</si>
  <si>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</si>
  <si>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</si>
  <si>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</si>
  <si>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</si>
  <si>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</si>
  <si>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</si>
  <si>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</si>
  <si>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</si>
  <si>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</si>
  <si>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</si>
  <si>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</si>
  <si>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</si>
  <si>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</si>
  <si>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</si>
  <si>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</si>
  <si>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</si>
  <si>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</si>
  <si>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</si>
  <si>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</si>
  <si>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</si>
  <si>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</si>
  <si>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</si>
  <si>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</si>
  <si>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</si>
  <si>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</si>
  <si>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</si>
  <si>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</si>
  <si>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</si>
  <si>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</si>
  <si>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</si>
  <si>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</si>
  <si>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</si>
  <si>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</si>
  <si>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</si>
  <si>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</si>
  <si>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</si>
  <si>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</si>
  <si>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</si>
  <si>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</si>
  <si>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</si>
  <si>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</si>
  <si>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</si>
  <si>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</si>
  <si>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</si>
  <si>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</si>
  <si>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</si>
  <si>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</si>
  <si>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</si>
  <si>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</si>
  <si>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</si>
  <si>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</si>
  <si>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</si>
  <si>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</si>
  <si>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</si>
  <si>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</si>
  <si>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</si>
  <si>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</si>
  <si>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</si>
  <si>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</si>
  <si>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</si>
  <si>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</si>
  <si>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</si>
  <si>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</si>
  <si>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</si>
  <si>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</si>
  <si>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</si>
  <si>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</si>
  <si>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</si>
  <si>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</si>
  <si>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</si>
  <si>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</si>
  <si>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</si>
  <si>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</si>
  <si>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</si>
  <si>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</si>
  <si>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</si>
  <si>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</si>
  <si>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</si>
  <si>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</si>
  <si>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</si>
  <si>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</si>
  <si>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</si>
  <si>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</si>
  <si>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</si>
  <si>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</si>
  <si>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</si>
  <si>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</si>
  <si>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</si>
  <si>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</si>
  <si>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</si>
  <si>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</si>
  <si>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</si>
  <si>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</si>
  <si>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</si>
  <si>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</si>
  <si>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</si>
  <si>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</si>
  <si>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</si>
  <si>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</si>
  <si>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</si>
  <si>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</si>
  <si>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</si>
  <si>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</si>
  <si>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</si>
  <si>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</si>
  <si>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</si>
  <si>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</si>
  <si>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</si>
  <si>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</si>
  <si>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</si>
  <si>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</si>
  <si>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</si>
  <si>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</si>
  <si>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</si>
  <si>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</si>
  <si>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</si>
  <si>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</si>
  <si>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</si>
  <si>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</si>
  <si>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</si>
  <si>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</si>
  <si>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</si>
  <si>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</si>
  <si>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</si>
  <si>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</si>
  <si>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</si>
  <si>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</si>
  <si>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</si>
  <si>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</si>
  <si>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</si>
  <si>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</si>
  <si>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</si>
  <si>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</si>
  <si>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</si>
  <si>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</si>
  <si>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</si>
  <si>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</si>
  <si>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</si>
  <si>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</si>
  <si>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</si>
  <si>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</si>
  <si>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</si>
  <si>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</si>
  <si>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</si>
  <si>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</si>
  <si>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</si>
  <si>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</si>
  <si>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</si>
  <si>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</si>
  <si>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</si>
  <si>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</si>
  <si>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</si>
  <si>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</si>
  <si>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</si>
  <si>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</si>
  <si>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</si>
  <si>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</si>
  <si>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</si>
  <si>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</si>
  <si>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</si>
  <si>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</si>
  <si>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</si>
  <si>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</si>
  <si>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</si>
  <si>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</si>
  <si>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</si>
  <si>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</si>
  <si>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</si>
  <si>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</si>
  <si>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</si>
  <si>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</si>
  <si>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</si>
  <si>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</si>
  <si>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</si>
  <si>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</si>
  <si>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</si>
  <si>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</si>
  <si>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</si>
  <si>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</si>
  <si>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</si>
  <si>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</si>
  <si>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</si>
  <si>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</si>
  <si>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</si>
  <si>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</si>
  <si>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</si>
  <si>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</si>
  <si>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</si>
  <si>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</si>
  <si>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</si>
  <si>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</si>
  <si>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</si>
  <si>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</si>
  <si>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</si>
  <si>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</si>
  <si>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</si>
  <si>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</si>
  <si>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</si>
  <si>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</si>
  <si>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</si>
  <si>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</si>
  <si>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</si>
  <si>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</si>
  <si>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</si>
  <si>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</si>
  <si>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</si>
  <si>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</si>
  <si>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</si>
  <si>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</si>
  <si>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</si>
  <si>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</si>
  <si>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</si>
  <si>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</si>
  <si>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</si>
  <si>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</si>
  <si>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</si>
  <si>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</si>
  <si>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</si>
  <si>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</si>
  <si>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</si>
  <si>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</si>
  <si>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</si>
  <si>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</si>
  <si>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</si>
  <si>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</si>
  <si>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</si>
  <si>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</si>
  <si>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</si>
  <si>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</si>
  <si>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</si>
  <si>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</si>
  <si>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</si>
  <si>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</si>
  <si>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</si>
  <si>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</si>
  <si>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</si>
  <si>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</si>
  <si>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</si>
  <si>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</si>
  <si>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</si>
  <si>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</si>
  <si>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</si>
  <si>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</si>
  <si>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</si>
  <si>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</si>
  <si>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</si>
  <si>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</si>
  <si>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</si>
  <si>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</si>
  <si>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</si>
  <si>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</si>
  <si>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</si>
  <si>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</si>
  <si>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</si>
  <si>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</si>
  <si>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</si>
  <si>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</si>
  <si>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</si>
  <si>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</si>
  <si>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</si>
  <si>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</si>
  <si>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</si>
  <si>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</si>
  <si>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</si>
  <si>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</si>
  <si>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</si>
  <si>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</si>
  <si>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</si>
  <si>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</si>
  <si>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</si>
  <si>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</si>
  <si>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</si>
  <si>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</si>
  <si>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</si>
  <si>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</si>
  <si>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</si>
  <si>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</si>
  <si>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</si>
  <si>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</si>
  <si>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</si>
  <si>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</si>
  <si>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</si>
  <si>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</si>
  <si>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</si>
  <si>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</si>
  <si>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</si>
  <si>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</si>
  <si>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</si>
  <si>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</si>
  <si>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</si>
  <si>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</si>
  <si>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</si>
  <si>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</si>
  <si>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</si>
  <si>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</si>
  <si>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</si>
  <si>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</si>
  <si>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</si>
  <si>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</si>
  <si>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</si>
  <si>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</si>
  <si>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</si>
  <si>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</si>
  <si>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</si>
  <si>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</si>
  <si>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</si>
  <si>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</si>
  <si>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</si>
  <si>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</si>
  <si>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</si>
  <si>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</si>
  <si>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</si>
  <si>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</si>
  <si>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</si>
  <si>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</si>
  <si>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</si>
  <si>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</si>
  <si>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</si>
  <si>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</si>
  <si>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</si>
  <si>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</si>
  <si>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</si>
  <si>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</si>
  <si>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</si>
  <si>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</si>
  <si>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</si>
  <si>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</si>
  <si>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</si>
  <si>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</si>
  <si>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</si>
  <si>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</si>
  <si>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</si>
  <si>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</si>
  <si>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</si>
  <si>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</si>
  <si>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</si>
  <si>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</si>
  <si>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</si>
  <si>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</si>
  <si>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</si>
  <si>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</si>
  <si>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</si>
  <si>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</si>
  <si>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</si>
  <si>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</si>
  <si>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</si>
  <si>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</si>
  <si>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</si>
  <si>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</si>
  <si>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</si>
  <si>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</si>
  <si>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</si>
  <si>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</si>
  <si>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</si>
  <si>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</si>
  <si>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</si>
  <si>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</si>
  <si>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</si>
  <si>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</si>
  <si>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</si>
  <si>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</si>
  <si>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</si>
  <si>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</si>
  <si>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</si>
  <si>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</si>
  <si>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</si>
  <si>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</si>
  <si>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</si>
  <si>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</si>
  <si>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</si>
  <si>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</si>
  <si>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</si>
  <si>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</si>
  <si>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</si>
  <si>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</si>
  <si>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</si>
  <si>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</si>
  <si>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</si>
  <si>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</si>
  <si>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</si>
  <si>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</si>
  <si>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</si>
  <si>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</si>
  <si>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</si>
  <si>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</si>
  <si>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</si>
  <si>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</si>
  <si>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</si>
  <si>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</si>
  <si>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</si>
  <si>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</si>
  <si>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</si>
  <si>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</si>
  <si>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</si>
  <si>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</si>
  <si>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</si>
  <si>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</si>
  <si>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</si>
  <si>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</si>
  <si>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</si>
  <si>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</si>
  <si>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</si>
  <si>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</si>
  <si>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</si>
  <si>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</si>
  <si>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</si>
  <si>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</si>
  <si>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</si>
  <si>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</si>
  <si>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</si>
  <si>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</si>
  <si>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</si>
  <si>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</si>
  <si>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</si>
  <si>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</si>
  <si>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</si>
  <si>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</si>
  <si>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</si>
  <si>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</si>
  <si>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</si>
  <si>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</si>
  <si>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</si>
  <si>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</si>
  <si>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</si>
  <si>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</si>
  <si>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</si>
  <si>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</si>
  <si>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</si>
  <si>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</si>
  <si>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</si>
  <si>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</si>
  <si>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</si>
  <si>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</si>
  <si>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</si>
  <si>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</si>
  <si>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</si>
  <si>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</si>
  <si>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</si>
  <si>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</si>
  <si>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</si>
  <si>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</si>
  <si>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</si>
  <si>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</si>
  <si>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</si>
  <si>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</si>
  <si>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</si>
  <si>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</si>
  <si>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</si>
  <si>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</si>
  <si>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</si>
  <si>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</si>
  <si>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</si>
  <si>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</si>
  <si>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</si>
  <si>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</si>
  <si>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</si>
  <si>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</si>
  <si>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</si>
  <si>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</si>
  <si>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</si>
  <si>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</si>
  <si>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</si>
  <si>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</si>
  <si>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</si>
  <si>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</si>
  <si>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</si>
  <si>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</si>
  <si>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</si>
  <si>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</si>
  <si>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</si>
  <si>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</si>
  <si>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</si>
  <si>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</si>
  <si>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</si>
  <si>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</si>
  <si>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</si>
  <si>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</si>
  <si>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</si>
  <si>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</si>
  <si>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</si>
  <si>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</si>
  <si>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</si>
  <si>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</si>
  <si>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</si>
  <si>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</si>
  <si>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</si>
  <si>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</si>
  <si>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</si>
  <si>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</si>
  <si>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</si>
  <si>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</si>
  <si>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</si>
  <si>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</si>
  <si>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</si>
  <si>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</si>
  <si>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</si>
  <si>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</si>
  <si>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</si>
  <si>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</si>
  <si>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</si>
  <si>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</si>
  <si>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</si>
  <si>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</si>
  <si>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</si>
  <si>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</si>
  <si>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</si>
  <si>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</si>
  <si>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</si>
  <si>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</si>
  <si>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</si>
  <si>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</si>
  <si>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</si>
  <si>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</si>
  <si>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</si>
  <si>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</si>
  <si>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</si>
  <si>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</si>
  <si>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</si>
  <si>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</si>
  <si>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</si>
  <si>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</si>
  <si>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</si>
  <si>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</si>
  <si>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</si>
  <si>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</si>
  <si>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</si>
  <si>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</si>
  <si>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</si>
  <si>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</si>
  <si>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</si>
  <si>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</si>
  <si>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</si>
  <si>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</si>
  <si>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</si>
  <si>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</si>
  <si>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</si>
  <si>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</si>
  <si>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</si>
  <si>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</si>
  <si>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</si>
  <si>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</si>
  <si>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</si>
  <si>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</si>
  <si>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</si>
  <si>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</si>
  <si>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</si>
  <si>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</si>
  <si>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</si>
  <si>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</si>
  <si>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</si>
  <si>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</si>
  <si>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</si>
  <si>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</si>
  <si>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</si>
  <si>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</si>
  <si>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</si>
  <si>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</si>
  <si>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</si>
  <si>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</si>
  <si>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</si>
  <si>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</si>
  <si>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</si>
  <si>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</si>
  <si>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</si>
  <si>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</si>
  <si>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</si>
  <si>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</si>
  <si>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</si>
  <si>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</si>
  <si>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</si>
  <si>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</si>
  <si>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</si>
  <si>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</si>
  <si>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</si>
  <si>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</si>
  <si>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</si>
  <si>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</si>
  <si>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</si>
  <si>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</si>
  <si>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</si>
  <si>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</si>
  <si>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</si>
  <si>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</si>
  <si>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</si>
  <si>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</si>
  <si>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</si>
  <si>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</si>
  <si>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</si>
  <si>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</si>
  <si>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</si>
  <si>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</si>
  <si>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</si>
  <si>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</si>
  <si>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</si>
  <si>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</si>
  <si>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</si>
  <si>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</si>
  <si>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</si>
  <si>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</si>
  <si>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</si>
  <si>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</si>
  <si>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</si>
  <si>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</si>
  <si>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</si>
  <si>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</si>
  <si>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</si>
  <si>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</si>
  <si>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</si>
  <si>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</si>
  <si>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</si>
  <si>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</si>
  <si>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</si>
  <si>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</si>
  <si>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</si>
  <si>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</si>
  <si>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</si>
  <si>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</si>
  <si>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</si>
  <si>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</si>
  <si>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</si>
  <si>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</si>
  <si>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</si>
  <si>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</si>
  <si>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</si>
  <si>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</si>
  <si>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</si>
  <si>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</si>
  <si>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</si>
  <si>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</si>
  <si>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</si>
  <si>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</si>
  <si>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</si>
  <si>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</si>
  <si>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</si>
  <si>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</si>
  <si>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</si>
  <si>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</si>
  <si>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</si>
  <si>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</si>
  <si>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</si>
  <si>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</si>
  <si>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</si>
  <si>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</si>
  <si>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</si>
  <si>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</si>
  <si>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</si>
  <si>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</si>
  <si>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</si>
  <si>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</si>
  <si>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</si>
  <si>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</si>
  <si>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</si>
  <si>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</si>
  <si>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</si>
  <si>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</si>
  <si>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</si>
  <si>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</si>
  <si>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</si>
  <si>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</si>
  <si>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</si>
  <si>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</si>
  <si>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</si>
  <si>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</si>
  <si>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</si>
  <si>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</si>
  <si>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</si>
  <si>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</si>
  <si>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</si>
  <si>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</si>
  <si>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</si>
  <si>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</si>
  <si>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</si>
  <si>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</si>
  <si>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</si>
  <si>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</si>
  <si>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</si>
  <si>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</si>
  <si>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</si>
  <si>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</si>
  <si>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</si>
  <si>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</si>
  <si>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</si>
  <si>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</si>
  <si>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</si>
  <si>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</si>
  <si>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</si>
  <si>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</si>
  <si>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</si>
  <si>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</si>
  <si>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</si>
  <si>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</si>
  <si>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</si>
  <si>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</si>
  <si>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</si>
  <si>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</si>
  <si>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</si>
  <si>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</si>
  <si>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</si>
  <si>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</si>
  <si>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</si>
  <si>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</si>
  <si>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</si>
  <si>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</si>
  <si>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</si>
  <si>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</si>
  <si>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</si>
  <si>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</si>
  <si>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</si>
  <si>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</si>
  <si>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</si>
  <si>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</si>
  <si>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</si>
  <si>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</si>
  <si>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</si>
  <si>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</si>
  <si>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</si>
  <si>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</si>
  <si>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</si>
  <si>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</si>
  <si>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</si>
  <si>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</si>
  <si>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</si>
  <si>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</si>
  <si>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</si>
  <si>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</si>
  <si>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</si>
  <si>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</si>
  <si>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</si>
  <si>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</si>
  <si>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</si>
  <si>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</si>
  <si>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</si>
  <si>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</si>
  <si>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</si>
  <si>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</si>
  <si>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</si>
  <si>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</si>
  <si>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</si>
  <si>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</si>
  <si>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</si>
  <si>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</si>
  <si>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</si>
  <si>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</si>
  <si>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</si>
  <si>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</si>
  <si>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</si>
  <si>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</si>
  <si>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</si>
  <si>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</si>
  <si>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</si>
  <si>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</si>
  <si>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</si>
  <si>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</si>
  <si>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</si>
  <si>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</si>
  <si>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</si>
  <si>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</si>
  <si>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</si>
  <si>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</si>
  <si>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</si>
  <si>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</si>
  <si>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</si>
  <si>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</si>
  <si>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</si>
  <si>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</si>
  <si>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</si>
  <si>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</si>
  <si>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</si>
  <si>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</si>
  <si>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</si>
  <si>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</si>
  <si>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</si>
  <si>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</si>
  <si>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</si>
  <si>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</si>
  <si>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</si>
  <si>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</si>
  <si>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</si>
  <si>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</si>
  <si>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</si>
  <si>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</si>
  <si>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</si>
  <si>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</si>
  <si>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</si>
  <si>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</si>
  <si>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</si>
  <si>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</si>
  <si>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</si>
  <si>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</si>
  <si>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</si>
  <si>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</si>
  <si>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</si>
  <si>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</si>
  <si>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</si>
  <si>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</si>
  <si>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</si>
  <si>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</si>
  <si>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</si>
  <si>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</si>
  <si>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</si>
  <si>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</si>
  <si>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</si>
  <si>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</si>
  <si>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</si>
  <si>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</si>
  <si>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</si>
  <si>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</si>
  <si>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</si>
  <si>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</si>
  <si>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</si>
  <si>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</si>
  <si>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</si>
  <si>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</si>
  <si>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</si>
  <si>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</si>
  <si>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</si>
  <si>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</si>
  <si>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</si>
  <si>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</si>
  <si>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</si>
  <si>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</si>
  <si>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</si>
  <si>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</si>
  <si>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</si>
  <si>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</si>
  <si>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</si>
  <si>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</si>
  <si>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</si>
  <si>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</si>
  <si>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</si>
  <si>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</si>
  <si>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</si>
  <si>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</si>
  <si>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</si>
  <si>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</si>
  <si>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</si>
  <si>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</si>
  <si>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</si>
  <si>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</si>
  <si>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</si>
  <si>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</si>
  <si>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</si>
  <si>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</si>
  <si>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</si>
  <si>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</si>
  <si>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</si>
  <si>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</si>
  <si>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</si>
  <si>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</si>
  <si>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</si>
  <si>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</si>
  <si>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</si>
  <si>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</si>
  <si>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</si>
  <si>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</si>
  <si>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</si>
  <si>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</si>
  <si>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</si>
  <si>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</si>
  <si>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</si>
  <si>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</si>
  <si>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</si>
  <si>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</si>
  <si>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</si>
  <si>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</si>
  <si>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</si>
  <si>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</si>
  <si>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</si>
  <si>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</si>
  <si>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</si>
  <si>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</si>
  <si>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</si>
  <si>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</si>
  <si>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</si>
  <si>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</si>
  <si>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</si>
  <si>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</si>
  <si>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</si>
  <si>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</si>
  <si>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</si>
  <si>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</si>
  <si>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</si>
  <si>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</si>
  <si>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</si>
  <si>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</si>
  <si>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</si>
  <si>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</si>
  <si>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</si>
  <si>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</si>
  <si>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</si>
  <si>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</si>
  <si>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</si>
  <si>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</si>
  <si>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</si>
  <si>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</si>
  <si>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</si>
  <si>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</si>
  <si>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</si>
  <si>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</si>
  <si>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</si>
  <si>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</si>
  <si>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</si>
  <si>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</si>
  <si>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</si>
  <si>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</si>
  <si>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</si>
  <si>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</si>
  <si>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</si>
  <si>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</si>
  <si>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</si>
  <si>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</si>
  <si>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</si>
  <si>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</si>
  <si>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</si>
  <si>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</si>
  <si>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</si>
  <si>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</si>
  <si>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</si>
  <si>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</si>
  <si>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</si>
  <si>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</si>
  <si>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</si>
  <si>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</si>
  <si>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</si>
  <si>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</si>
  <si>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</si>
  <si>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</si>
  <si>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</si>
  <si>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</si>
  <si>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</si>
  <si>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</si>
  <si>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</si>
  <si>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</si>
  <si>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</si>
  <si>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</si>
  <si>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</si>
  <si>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</si>
  <si>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</si>
  <si>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</si>
  <si>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</si>
  <si>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</si>
  <si>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</si>
  <si>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</si>
  <si>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</si>
  <si>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</si>
  <si>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</si>
  <si>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</si>
  <si>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</si>
  <si>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</si>
  <si>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</si>
  <si>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</si>
  <si>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</si>
  <si>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</si>
  <si>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</si>
  <si>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</si>
  <si>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</si>
  <si>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</si>
  <si>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</si>
  <si>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</si>
  <si>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</si>
  <si>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</si>
  <si>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</si>
  <si>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</si>
  <si>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</si>
  <si>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</si>
  <si>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</si>
  <si>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</si>
  <si>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</si>
  <si>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</si>
  <si>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</si>
  <si>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</si>
  <si>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</si>
  <si>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</si>
  <si>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</si>
  <si>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</si>
  <si>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</si>
  <si>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</si>
  <si>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</si>
  <si>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</si>
  <si>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</si>
  <si>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</si>
  <si>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</si>
  <si>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</si>
  <si>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</si>
  <si>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</si>
  <si>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</si>
  <si>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</si>
  <si>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</si>
  <si>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</si>
  <si>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</si>
  <si>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</si>
  <si>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</si>
  <si>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</si>
  <si>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</si>
  <si>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</si>
  <si>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</si>
  <si>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</si>
  <si>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</si>
  <si>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</si>
  <si>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</si>
  <si>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</si>
  <si>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</si>
  <si>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</si>
  <si>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</si>
  <si>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</si>
  <si>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</si>
  <si>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</si>
  <si>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</si>
  <si>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</si>
  <si>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</si>
  <si>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</si>
  <si>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</si>
  <si>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</si>
  <si>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</si>
  <si>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</si>
  <si>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</si>
  <si>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</si>
  <si>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</si>
  <si>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</si>
  <si>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</si>
  <si>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</si>
  <si>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</si>
  <si>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</si>
  <si>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</si>
  <si>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</si>
  <si>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</si>
  <si>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</si>
  <si>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</si>
  <si>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</si>
  <si>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</si>
  <si>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</si>
  <si>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</si>
  <si>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</si>
  <si>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</si>
  <si>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</si>
  <si>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</si>
  <si>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</si>
  <si>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</si>
  <si>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</si>
  <si>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</si>
  <si>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</si>
  <si>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</si>
  <si>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</si>
  <si>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</si>
  <si>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</si>
  <si>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</si>
  <si>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</si>
  <si>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</si>
  <si>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</si>
  <si>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</si>
  <si>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</si>
  <si>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</si>
  <si>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</si>
  <si>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</si>
  <si>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</si>
  <si>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</si>
  <si>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</si>
  <si>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</si>
  <si>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</si>
  <si>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</si>
  <si>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</si>
  <si>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</si>
  <si>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</si>
  <si>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</si>
  <si>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</si>
  <si>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</si>
  <si>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</si>
  <si>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</si>
  <si>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</si>
  <si>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</si>
  <si>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</si>
  <si>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</si>
  <si>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</si>
  <si>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</si>
  <si>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</si>
  <si>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</si>
  <si>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</si>
  <si>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</si>
  <si>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</si>
  <si>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</si>
  <si>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</si>
  <si>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</si>
  <si>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</si>
  <si>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</si>
  <si>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</si>
  <si>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</si>
  <si>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</si>
  <si>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</si>
  <si>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</si>
  <si>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</si>
  <si>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</si>
  <si>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</si>
  <si>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</si>
  <si>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</si>
  <si>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</si>
  <si>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</si>
  <si>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</si>
  <si>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</si>
  <si>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</si>
  <si>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</si>
  <si>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</si>
  <si>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</si>
  <si>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</si>
  <si>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</si>
  <si>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</si>
  <si>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</si>
  <si>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</si>
  <si>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</si>
  <si>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</si>
  <si>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</si>
  <si>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</si>
  <si>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</si>
  <si>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</si>
  <si>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</si>
  <si>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</si>
  <si>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</si>
  <si>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</si>
  <si>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</si>
  <si>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</si>
  <si>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</si>
  <si>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</si>
  <si>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</si>
  <si>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</si>
  <si>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</si>
  <si>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</si>
  <si>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</si>
  <si>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</si>
  <si>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</si>
  <si>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</si>
  <si>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</si>
  <si>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</si>
  <si>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</si>
  <si>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</si>
  <si>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</si>
  <si>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</si>
  <si>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</si>
  <si>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</si>
  <si>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</si>
  <si>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</si>
  <si>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</si>
  <si>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</si>
  <si>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</si>
  <si>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</si>
  <si>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</si>
  <si>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</si>
  <si>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</si>
  <si>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</si>
  <si>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</si>
  <si>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</si>
  <si>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</si>
  <si>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</si>
  <si>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</si>
  <si>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</si>
  <si>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</si>
  <si>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</si>
  <si>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</si>
  <si>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</si>
  <si>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</si>
  <si>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</si>
  <si>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</si>
  <si>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</si>
  <si>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</si>
  <si>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</si>
  <si>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</si>
  <si>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</si>
  <si>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</si>
  <si>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</si>
  <si>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</si>
  <si>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</si>
  <si>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</si>
  <si>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</si>
  <si>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</si>
  <si>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</si>
  <si>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</si>
  <si>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</si>
  <si>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</si>
  <si>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</si>
  <si>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</si>
  <si>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</si>
  <si>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</si>
  <si>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</si>
  <si>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</si>
  <si>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</si>
  <si>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</si>
  <si>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</si>
  <si>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</si>
  <si>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</si>
  <si>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</si>
  <si>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</si>
  <si>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</si>
  <si>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</si>
  <si>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</si>
  <si>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</si>
  <si>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</si>
  <si>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</si>
  <si>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</si>
  <si>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</si>
  <si>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</si>
  <si>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</si>
  <si>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</si>
  <si>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</si>
  <si>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</si>
  <si>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</si>
  <si>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</si>
  <si>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</si>
  <si>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</si>
  <si>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</si>
  <si>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</si>
  <si>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</si>
  <si>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</si>
  <si>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</si>
  <si>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</si>
  <si>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</si>
  <si>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</si>
  <si>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</si>
  <si>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</si>
  <si>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</si>
  <si>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</si>
  <si>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</si>
  <si>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</si>
  <si>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</si>
  <si>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</si>
  <si>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</si>
  <si>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</si>
  <si>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</si>
  <si>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</si>
  <si>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</si>
  <si>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</si>
  <si>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</si>
  <si>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</si>
  <si>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</si>
  <si>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</si>
  <si>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</si>
  <si>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</si>
  <si>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</si>
  <si>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</si>
  <si>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</si>
  <si>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</si>
  <si>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</si>
  <si>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</si>
  <si>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</si>
  <si>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</si>
  <si>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</si>
  <si>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</si>
  <si>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</si>
  <si>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</si>
  <si>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</si>
  <si>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</si>
  <si>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</si>
  <si>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</si>
  <si>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</si>
  <si>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</si>
  <si>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</si>
  <si>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</si>
  <si>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</si>
  <si>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</si>
  <si>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</si>
  <si>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</si>
  <si>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</si>
  <si>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</si>
  <si>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</si>
  <si>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</si>
  <si>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</si>
  <si>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</si>
  <si>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</si>
  <si>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</si>
  <si>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</si>
  <si>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</si>
  <si>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</si>
  <si>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</si>
  <si>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</si>
  <si>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</si>
  <si>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</si>
  <si>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</si>
  <si>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</si>
  <si>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</si>
  <si>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</si>
  <si>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</si>
  <si>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</si>
  <si>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</si>
  <si>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</si>
  <si>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</si>
  <si>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</si>
  <si>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</si>
  <si>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</si>
  <si>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</si>
  <si>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</si>
  <si>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</si>
  <si>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</si>
  <si>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</si>
  <si>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</si>
  <si>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</si>
  <si>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</si>
  <si>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</si>
  <si>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</si>
  <si>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</si>
  <si>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</si>
  <si>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</si>
  <si>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</si>
  <si>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</si>
  <si>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</si>
  <si>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</si>
  <si>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</si>
  <si>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</si>
  <si>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</si>
  <si>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</si>
  <si>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</si>
  <si>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</si>
  <si>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</si>
  <si>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</si>
  <si>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</si>
  <si>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</si>
  <si>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</si>
  <si>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</si>
  <si>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</si>
  <si>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</si>
  <si>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</si>
  <si>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</si>
  <si>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</si>
  <si>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</si>
  <si>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</si>
  <si>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</si>
  <si>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</si>
  <si>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</si>
  <si>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</si>
  <si>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</si>
  <si>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</si>
  <si>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</si>
  <si>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</si>
  <si>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LUIS GABRIEL ARREGOCES</t>
  </si>
  <si>
    <t>LUIS GABRIEL ARREGOCES SOLANO</t>
  </si>
  <si>
    <t>KM 4 VIA GAIRA EDS BIOMAX LOCAL 1</t>
  </si>
  <si>
    <t>3016814201</t>
  </si>
  <si>
    <t>arregocesluis@gmail.com</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</si>
  <si>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</si>
  <si>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</si>
  <si>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</si>
  <si>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</si>
  <si>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</si>
  <si>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</si>
  <si>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</si>
  <si>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</si>
  <si>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</si>
  <si>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</si>
  <si>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</si>
  <si>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</si>
  <si>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</si>
  <si>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</si>
  <si>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</si>
  <si>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</si>
  <si>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</si>
  <si>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</si>
  <si>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</si>
  <si>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</si>
  <si>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</si>
  <si>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</si>
  <si>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</si>
  <si>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</si>
  <si>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</si>
  <si>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</si>
  <si>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</si>
  <si>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</si>
  <si>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</si>
  <si>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</si>
  <si>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</si>
  <si>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</si>
  <si>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</si>
  <si>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</si>
  <si>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</si>
  <si>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</si>
  <si>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</si>
  <si>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</si>
  <si>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2021-47-10001241</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</si>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</sst>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3" borderId="0" xfId="0" applyFill="1" applyProtection="1">
      <protection locked="0"/>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F7" zoomScale="68" zoomScaleNormal="68"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8" t="str">
        <f>HYPERLINK("#MI_Oferente_Singular!A114","CAPACIDAD RESIDUAL")</f>
        <v>CAPACIDAD RESIDUAL</v>
      </c>
      <c r="F8" s="239"/>
      <c r="G8" s="240"/>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8" t="str">
        <f>HYPERLINK("#MI_Oferente_Singular!A162","TALENTO HUMANO")</f>
        <v>TALENTO HUMANO</v>
      </c>
      <c r="F9" s="239"/>
      <c r="G9" s="240"/>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8" t="str">
        <f>HYPERLINK("#MI_Oferente_Singular!F162","INFRAESTRUCTURA")</f>
        <v>INFRAESTRUCTURA</v>
      </c>
      <c r="F10" s="239"/>
      <c r="G10" s="240"/>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249" t="s">
        <v>2719</v>
      </c>
      <c r="D15" s="35"/>
      <c r="E15" s="35"/>
      <c r="F15" s="5"/>
      <c r="G15" s="32" t="s">
        <v>1168</v>
      </c>
      <c r="H15" s="103" t="s">
        <v>711</v>
      </c>
      <c r="I15" s="32" t="s">
        <v>2624</v>
      </c>
      <c r="J15" s="108" t="s">
        <v>2626</v>
      </c>
      <c r="L15" s="222" t="s">
        <v>8</v>
      </c>
      <c r="M15" s="222"/>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241"/>
      <c r="I20" s="146" t="s">
        <v>711</v>
      </c>
      <c r="J20" s="147" t="s">
        <v>715</v>
      </c>
      <c r="K20" s="148">
        <v>1282883427</v>
      </c>
      <c r="L20" s="149">
        <v>44193</v>
      </c>
      <c r="M20" s="149">
        <v>44561</v>
      </c>
      <c r="N20" s="132">
        <f>+(M20-L20)/30</f>
        <v>12.266666666666667</v>
      </c>
      <c r="O20" s="135"/>
      <c r="U20" s="131"/>
      <c r="V20" s="105">
        <f ca="1">NOW()</f>
        <v>44191.511323842591</v>
      </c>
      <c r="W20" s="105">
        <f ca="1">NOW()</f>
        <v>44191.511323842591</v>
      </c>
    </row>
    <row r="21" spans="1:23" ht="30" customHeight="1" outlineLevel="1" x14ac:dyDescent="0.25">
      <c r="A21" s="9"/>
      <c r="B21" s="71"/>
      <c r="C21" s="5"/>
      <c r="D21" s="5"/>
      <c r="E21" s="5"/>
      <c r="F21" s="5"/>
      <c r="G21" s="5"/>
      <c r="H21" s="70"/>
      <c r="I21" s="148"/>
      <c r="J21" s="149"/>
      <c r="K21" s="148"/>
      <c r="L21" s="149"/>
      <c r="M21" s="149"/>
      <c r="N21" s="132">
        <f t="shared" ref="N21:N35" si="0">+(M21-L21)/30</f>
        <v>0</v>
      </c>
      <c r="O21" s="136"/>
    </row>
    <row r="22" spans="1:23" ht="30" customHeight="1" outlineLevel="1" x14ac:dyDescent="0.25">
      <c r="A22" s="9"/>
      <c r="B22" s="71"/>
      <c r="C22" s="5"/>
      <c r="D22" s="5"/>
      <c r="E22" s="5"/>
      <c r="F22" s="5"/>
      <c r="G22" s="5"/>
      <c r="H22" s="70"/>
      <c r="I22" s="148"/>
      <c r="J22" s="149"/>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6"/>
      <c r="I37" s="127"/>
      <c r="J37" s="127"/>
      <c r="K37" s="127"/>
      <c r="L37" s="127"/>
      <c r="M37" s="127"/>
      <c r="N37" s="127"/>
      <c r="O37" s="128"/>
    </row>
    <row r="38" spans="1:16" ht="21" customHeight="1" x14ac:dyDescent="0.25">
      <c r="A38" s="9"/>
      <c r="B38" s="236" t="str">
        <f>VLOOKUP(B20,EAS!A2:B1439,2,0)</f>
        <v>FUNDACION PARA EL DESARROLLO INTEGRAL SOSTENIBLE ENERGIA VITAL</v>
      </c>
      <c r="C38" s="236"/>
      <c r="D38" s="236"/>
      <c r="E38" s="236"/>
      <c r="F38" s="236"/>
      <c r="G38" s="5"/>
      <c r="H38" s="129"/>
      <c r="I38" s="245" t="s">
        <v>7</v>
      </c>
      <c r="J38" s="245"/>
      <c r="K38" s="245"/>
      <c r="L38" s="245"/>
      <c r="M38" s="245"/>
      <c r="N38" s="245"/>
      <c r="O38" s="130"/>
    </row>
    <row r="39" spans="1:16" ht="42.95" customHeight="1" thickBot="1" x14ac:dyDescent="0.3">
      <c r="A39" s="10"/>
      <c r="B39" s="11"/>
      <c r="C39" s="11"/>
      <c r="D39" s="11"/>
      <c r="E39" s="11"/>
      <c r="F39" s="11"/>
      <c r="G39" s="11"/>
      <c r="H39" s="10"/>
      <c r="I39" s="231" t="s">
        <v>2720</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2681</v>
      </c>
      <c r="E48" s="173">
        <v>41501</v>
      </c>
      <c r="F48" s="173">
        <v>41851</v>
      </c>
      <c r="G48" s="156">
        <f>IF(AND(E48&lt;&gt;"",F48&lt;&gt;""),((F48-E48)/30),"")</f>
        <v>11.666666666666666</v>
      </c>
      <c r="H48" s="119" t="s">
        <v>2704</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2682</v>
      </c>
      <c r="E49" s="173">
        <v>42002</v>
      </c>
      <c r="F49" s="173">
        <v>42367</v>
      </c>
      <c r="G49" s="156">
        <f t="shared" ref="G49:G50" si="2">IF(AND(E49&lt;&gt;"",F49&lt;&gt;""),((F49-E49)/30),"")</f>
        <v>12.166666666666666</v>
      </c>
      <c r="H49" s="174" t="s">
        <v>2705</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2683</v>
      </c>
      <c r="E50" s="173">
        <v>42002</v>
      </c>
      <c r="F50" s="173">
        <v>42367</v>
      </c>
      <c r="G50" s="156">
        <f t="shared" si="2"/>
        <v>12.166666666666666</v>
      </c>
      <c r="H50" s="119" t="s">
        <v>2706</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2684</v>
      </c>
      <c r="E51" s="173">
        <v>42397</v>
      </c>
      <c r="F51" s="173">
        <v>42674</v>
      </c>
      <c r="G51" s="156">
        <f t="shared" ref="G51:G107" si="3">IF(AND(E51&lt;&gt;"",F51&lt;&gt;""),((F51-E51)/30),"")</f>
        <v>9.2333333333333325</v>
      </c>
      <c r="H51" s="119" t="s">
        <v>2707</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2685</v>
      </c>
      <c r="E52" s="118" t="s">
        <v>2686</v>
      </c>
      <c r="F52" s="118" t="s">
        <v>2687</v>
      </c>
      <c r="G52" s="156">
        <f t="shared" si="3"/>
        <v>12.266666666666667</v>
      </c>
      <c r="H52" s="119" t="s">
        <v>2708</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2688</v>
      </c>
      <c r="E53" s="118" t="s">
        <v>2689</v>
      </c>
      <c r="F53" s="118" t="s">
        <v>2690</v>
      </c>
      <c r="G53" s="156">
        <f t="shared" si="3"/>
        <v>11.166666666666666</v>
      </c>
      <c r="H53" s="119" t="s">
        <v>2709</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2691</v>
      </c>
      <c r="E54" s="118" t="s">
        <v>2692</v>
      </c>
      <c r="F54" s="118" t="s">
        <v>2693</v>
      </c>
      <c r="G54" s="156">
        <f t="shared" si="3"/>
        <v>0.96666666666666667</v>
      </c>
      <c r="H54" s="119" t="s">
        <v>2710</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2694</v>
      </c>
      <c r="E55" s="118" t="s">
        <v>2695</v>
      </c>
      <c r="F55" s="118" t="s">
        <v>2690</v>
      </c>
      <c r="G55" s="156">
        <f t="shared" si="3"/>
        <v>3.0333333333333332</v>
      </c>
      <c r="H55" s="119" t="s">
        <v>2710</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2696</v>
      </c>
      <c r="E56" s="118" t="s">
        <v>2697</v>
      </c>
      <c r="F56" s="118" t="s">
        <v>2698</v>
      </c>
      <c r="G56" s="156">
        <f t="shared" si="3"/>
        <v>6.2666666666666666</v>
      </c>
      <c r="H56" s="119" t="s">
        <v>2711</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2699</v>
      </c>
      <c r="E57" s="118" t="s">
        <v>2692</v>
      </c>
      <c r="F57" s="118" t="s">
        <v>2693</v>
      </c>
      <c r="G57" s="156">
        <f t="shared" si="3"/>
        <v>0.96666666666666667</v>
      </c>
      <c r="H57" s="119" t="s">
        <v>2712</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2700</v>
      </c>
      <c r="E58" s="118" t="s">
        <v>2701</v>
      </c>
      <c r="F58" s="118" t="s">
        <v>2702</v>
      </c>
      <c r="G58" s="156">
        <f t="shared" si="3"/>
        <v>11</v>
      </c>
      <c r="H58" s="119" t="s">
        <v>2713</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2703</v>
      </c>
      <c r="E59" s="118" t="s">
        <v>2701</v>
      </c>
      <c r="F59" s="118" t="s">
        <v>2702</v>
      </c>
      <c r="G59" s="156">
        <f t="shared" si="3"/>
        <v>11</v>
      </c>
      <c r="H59" s="119" t="s">
        <v>2713</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2714</v>
      </c>
      <c r="E114" s="173">
        <v>43884</v>
      </c>
      <c r="F114" s="173">
        <v>44195</v>
      </c>
      <c r="G114" s="156">
        <f>IF(AND(E114&lt;&gt;"",F114&lt;&gt;""),((F114-E114)/30),"")</f>
        <v>10.366666666666667</v>
      </c>
      <c r="H114" s="116" t="s">
        <v>2717</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2715</v>
      </c>
      <c r="E115" s="173">
        <v>43889</v>
      </c>
      <c r="F115" s="173">
        <v>44195</v>
      </c>
      <c r="G115" s="156">
        <f t="shared" ref="G115:G116" si="4">IF(AND(E115&lt;&gt;"",F115&lt;&gt;""),((F115-E115)/30),"")</f>
        <v>10.199999999999999</v>
      </c>
      <c r="H115" s="64" t="s">
        <v>2718</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2716</v>
      </c>
      <c r="E116" s="173">
        <v>43889</v>
      </c>
      <c r="F116" s="173">
        <v>44195</v>
      </c>
      <c r="G116" s="156">
        <f t="shared" si="4"/>
        <v>10.199999999999999</v>
      </c>
      <c r="H116" s="64" t="s">
        <v>2718</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3"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0"/>
      <c r="Z178" s="161" t="str">
        <f>IF(Y178&gt;0,SUM(E180+Y178),"")</f>
        <v/>
      </c>
      <c r="AA178" s="19"/>
      <c r="AB178" s="19"/>
    </row>
    <row r="179" spans="1:28" ht="23.25" x14ac:dyDescent="0.25">
      <c r="A179" s="9"/>
      <c r="B179" s="189" t="s">
        <v>2669</v>
      </c>
      <c r="C179" s="189"/>
      <c r="D179" s="189"/>
      <c r="E179" s="167">
        <v>0.02</v>
      </c>
      <c r="F179" s="166">
        <v>0.01</v>
      </c>
      <c r="G179" s="161">
        <f>IF(F179&gt;0,SUM(E179+F179),"")</f>
        <v>0.03</v>
      </c>
      <c r="H179" s="5"/>
      <c r="I179" s="189" t="s">
        <v>2671</v>
      </c>
      <c r="J179" s="189"/>
      <c r="K179" s="189"/>
      <c r="L179" s="189"/>
      <c r="M179" s="168">
        <v>0.02</v>
      </c>
      <c r="O179" s="8"/>
      <c r="Q179" s="19"/>
      <c r="R179" s="155">
        <f>IF(M179&gt;0,SUM(L179+M179),"")</f>
        <v>0.02</v>
      </c>
      <c r="T179" s="19"/>
      <c r="U179" s="235" t="s">
        <v>1166</v>
      </c>
      <c r="V179" s="235"/>
      <c r="W179" s="235"/>
      <c r="X179" s="24">
        <v>0.02</v>
      </c>
      <c r="Y179" s="160"/>
      <c r="Z179" s="161" t="str">
        <f>IF(Y179&gt;0,SUM(E181+Y179),"")</f>
        <v/>
      </c>
      <c r="AA179" s="19"/>
      <c r="AB179" s="19"/>
    </row>
    <row r="180" spans="1:28" ht="23.25" hidden="1" x14ac:dyDescent="0.25">
      <c r="A180" s="9"/>
      <c r="B180" s="175"/>
      <c r="C180" s="175"/>
      <c r="D180" s="175"/>
      <c r="E180" s="165"/>
      <c r="H180" s="5"/>
      <c r="I180" s="175"/>
      <c r="J180" s="175"/>
      <c r="K180" s="175"/>
      <c r="L180" s="175"/>
      <c r="M180" s="5"/>
      <c r="O180" s="8"/>
      <c r="Q180" s="19"/>
      <c r="R180" s="155" t="str">
        <f>IF(S180&gt;0,SUM(L180+S180),"")</f>
        <v/>
      </c>
      <c r="S180" s="160"/>
      <c r="T180" s="19"/>
      <c r="U180" s="235" t="s">
        <v>1167</v>
      </c>
      <c r="V180" s="235"/>
      <c r="W180" s="235"/>
      <c r="X180" s="24">
        <v>0.03</v>
      </c>
      <c r="Y180" s="160"/>
      <c r="Z180" s="161" t="str">
        <f>IF(Y180&gt;0,SUM(E182+Y180),"")</f>
        <v/>
      </c>
      <c r="AA180" s="19"/>
      <c r="AB180" s="19"/>
    </row>
    <row r="181" spans="1:28" ht="23.25" hidden="1" x14ac:dyDescent="0.25">
      <c r="A181" s="9"/>
      <c r="B181" s="175"/>
      <c r="C181" s="175"/>
      <c r="D181" s="175"/>
      <c r="E181" s="165"/>
      <c r="H181" s="5"/>
      <c r="I181" s="175"/>
      <c r="J181" s="175"/>
      <c r="K181" s="175"/>
      <c r="L181" s="175"/>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5"/>
      <c r="C182" s="175"/>
      <c r="D182" s="175"/>
      <c r="E182" s="165"/>
      <c r="H182" s="5"/>
      <c r="I182" s="175"/>
      <c r="J182" s="175"/>
      <c r="K182" s="175"/>
      <c r="L182" s="175"/>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38486502.809999995</v>
      </c>
      <c r="F185" s="92"/>
      <c r="G185" s="93"/>
      <c r="H185" s="88"/>
      <c r="I185" s="90" t="s">
        <v>2627</v>
      </c>
      <c r="J185" s="162">
        <f>+SUM(M179:M183)</f>
        <v>0.02</v>
      </c>
      <c r="K185" s="234" t="s">
        <v>2628</v>
      </c>
      <c r="L185" s="234"/>
      <c r="M185" s="94">
        <f>+J185*(SUM(K20:K35))</f>
        <v>25657668.539999999</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193" t="s">
        <v>2636</v>
      </c>
      <c r="C192" s="193"/>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2677</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5" t="s">
        <v>2678</v>
      </c>
      <c r="J211" s="27" t="s">
        <v>2622</v>
      </c>
      <c r="K211" s="145" t="s">
        <v>2678</v>
      </c>
      <c r="L211" s="21"/>
      <c r="M211" s="21"/>
      <c r="N211" s="21"/>
      <c r="O211" s="8"/>
    </row>
    <row r="212" spans="1:15" x14ac:dyDescent="0.25">
      <c r="A212" s="9"/>
      <c r="B212" s="27" t="s">
        <v>2619</v>
      </c>
      <c r="C212" s="144" t="s">
        <v>2677</v>
      </c>
      <c r="D212" s="21"/>
      <c r="G212" s="27" t="s">
        <v>2621</v>
      </c>
      <c r="H212" s="145" t="s">
        <v>2679</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29">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2020-12-26T17:16:31Z</cp:lastPrinted>
  <dcterms:created xsi:type="dcterms:W3CDTF">2020-10-14T21:57:42Z</dcterms:created>
  <dcterms:modified xsi:type="dcterms:W3CDTF">2020-12-26T17:17:06Z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