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Nueva carpeta\"/>
    </mc:Choice>
  </mc:AlternateContent>
  <xr:revisionPtr revIDLastSave="0" documentId="8_{86FF7246-A7D3-4DAD-BA6F-C043903AAD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4" i="12" l="1"/>
  <c r="N12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<sst xmlns="http://schemas.openxmlformats.org/spreadsheetml/2006/main" count="3123" uniqueCount="2705">
  <si>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</si>
  <si>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</si>
  <si>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</si>
  <si>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</si>
  <si>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</si>
  <si>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</si>
  <si>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</si>
  <si>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</si>
  <si>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</si>
  <si>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</si>
  <si>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</si>
  <si>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</si>
  <si>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</si>
  <si>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</si>
  <si>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</si>
  <si>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</si>
  <si>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</si>
  <si>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</si>
  <si>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</si>
  <si>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</si>
  <si>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</si>
  <si>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</si>
  <si>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</si>
  <si>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</si>
  <si>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</si>
  <si>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</si>
  <si>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</si>
  <si>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</si>
  <si>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</si>
  <si>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</si>
  <si>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</si>
  <si>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</si>
  <si>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</si>
  <si>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</si>
  <si>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</si>
  <si>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</si>
  <si>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</si>
  <si>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</si>
  <si>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</si>
  <si>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</si>
  <si>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</si>
  <si>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</si>
  <si>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</si>
  <si>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</si>
  <si>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</si>
  <si>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</si>
  <si>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</si>
  <si>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</si>
  <si>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</si>
  <si>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</si>
  <si>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</si>
  <si>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</si>
  <si>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</si>
  <si>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</si>
  <si>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</si>
  <si>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</si>
  <si>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</si>
  <si>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</si>
  <si>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</si>
  <si>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</si>
  <si>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</si>
  <si>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</si>
  <si>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</si>
  <si>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</si>
  <si>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</si>
  <si>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</si>
  <si>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</si>
  <si>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</si>
  <si>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</si>
  <si>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</si>
  <si>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</si>
  <si>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</si>
  <si>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</si>
  <si>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</si>
  <si>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</si>
  <si>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</si>
  <si>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</si>
  <si>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</si>
  <si>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</si>
  <si>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</si>
  <si>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</si>
  <si>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</si>
  <si>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</si>
  <si>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</si>
  <si>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</si>
  <si>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</si>
  <si>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</si>
  <si>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</si>
  <si>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</si>
  <si>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</si>
  <si>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</si>
  <si>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</si>
  <si>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</si>
  <si>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</si>
  <si>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</si>
  <si>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</si>
  <si>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</si>
  <si>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</si>
  <si>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</si>
  <si>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</si>
  <si>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</si>
  <si>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</si>
  <si>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</si>
  <si>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</si>
  <si>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</si>
  <si>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</si>
  <si>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</si>
  <si>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</si>
  <si>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</si>
  <si>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</si>
  <si>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</si>
  <si>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</si>
  <si>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</si>
  <si>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</si>
  <si>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</si>
  <si>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</si>
  <si>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</si>
  <si>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</si>
  <si>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</si>
  <si>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</si>
  <si>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</si>
  <si>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</si>
  <si>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</si>
  <si>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</si>
  <si>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</si>
  <si>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</si>
  <si>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</si>
  <si>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</si>
  <si>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</si>
  <si>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</si>
  <si>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</si>
  <si>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</si>
  <si>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</si>
  <si>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</si>
  <si>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</si>
  <si>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</si>
  <si>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</si>
  <si>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</si>
  <si>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</si>
  <si>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</si>
  <si>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</si>
  <si>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</si>
  <si>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</si>
  <si>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</si>
  <si>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</si>
  <si>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</si>
  <si>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</si>
  <si>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</si>
  <si>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</si>
  <si>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</si>
  <si>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</si>
  <si>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</si>
  <si>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</si>
  <si>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</si>
  <si>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</si>
  <si>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</si>
  <si>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</si>
  <si>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</si>
  <si>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</si>
  <si>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</si>
  <si>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</si>
  <si>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</si>
  <si>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</si>
  <si>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</si>
  <si>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</si>
  <si>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</si>
  <si>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</si>
  <si>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</si>
  <si>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</si>
  <si>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</si>
  <si>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</si>
  <si>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</si>
  <si>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</si>
  <si>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</si>
  <si>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</si>
  <si>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</si>
  <si>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</si>
  <si>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</si>
  <si>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</si>
  <si>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</si>
  <si>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</si>
  <si>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</si>
  <si>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</si>
  <si>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</si>
  <si>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</si>
  <si>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</si>
  <si>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</si>
  <si>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</si>
  <si>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</si>
  <si>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</si>
  <si>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</si>
  <si>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</si>
  <si>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</si>
  <si>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</si>
  <si>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</si>
  <si>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</si>
  <si>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</si>
  <si>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</si>
  <si>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</si>
  <si>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</si>
  <si>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</si>
  <si>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</si>
  <si>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</si>
  <si>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</si>
  <si>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</si>
  <si>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</si>
  <si>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</si>
  <si>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</si>
  <si>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</si>
  <si>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</si>
  <si>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</si>
  <si>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</si>
  <si>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</si>
  <si>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</si>
  <si>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</si>
  <si>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</si>
  <si>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</si>
  <si>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</si>
  <si>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</si>
  <si>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</si>
  <si>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</si>
  <si>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</si>
  <si>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</si>
  <si>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</si>
  <si>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</si>
  <si>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</si>
  <si>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</si>
  <si>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</si>
  <si>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</si>
  <si>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</si>
  <si>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</si>
  <si>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</si>
  <si>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</si>
  <si>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</si>
  <si>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</si>
  <si>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</si>
  <si>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</si>
  <si>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</si>
  <si>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</si>
  <si>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</si>
  <si>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</si>
  <si>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</si>
  <si>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</si>
  <si>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</si>
  <si>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</si>
  <si>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</si>
  <si>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</si>
  <si>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</si>
  <si>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</si>
  <si>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</si>
  <si>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</si>
  <si>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</si>
  <si>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</si>
  <si>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</si>
  <si>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</si>
  <si>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</si>
  <si>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</si>
  <si>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</si>
  <si>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</si>
  <si>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</si>
  <si>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</si>
  <si>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</si>
  <si>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</si>
  <si>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</si>
  <si>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</si>
  <si>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</si>
  <si>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</si>
  <si>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</si>
  <si>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</si>
  <si>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</si>
  <si>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</si>
  <si>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</si>
  <si>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</si>
  <si>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</si>
  <si>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</si>
  <si>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</si>
  <si>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</si>
  <si>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</si>
  <si>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</si>
  <si>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</si>
  <si>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</si>
  <si>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</si>
  <si>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</si>
  <si>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</si>
  <si>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</si>
  <si>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</si>
  <si>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</si>
  <si>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</si>
  <si>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</si>
  <si>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</si>
  <si>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</si>
  <si>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</si>
  <si>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</si>
  <si>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</si>
  <si>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</si>
  <si>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</si>
  <si>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</si>
  <si>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</si>
  <si>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</si>
  <si>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</si>
  <si>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</si>
  <si>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</si>
  <si>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</si>
  <si>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</si>
  <si>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</si>
  <si>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</si>
  <si>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</si>
  <si>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</si>
  <si>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</si>
  <si>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</si>
  <si>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</si>
  <si>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</si>
  <si>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</si>
  <si>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</si>
  <si>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</si>
  <si>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</si>
  <si>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</si>
  <si>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</si>
  <si>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</si>
  <si>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</si>
  <si>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</si>
  <si>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</si>
  <si>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</si>
  <si>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</si>
  <si>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</si>
  <si>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</si>
  <si>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</si>
  <si>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</si>
  <si>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</si>
  <si>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</si>
  <si>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</si>
  <si>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</si>
  <si>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</si>
  <si>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</si>
  <si>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</si>
  <si>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</si>
  <si>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</si>
  <si>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</si>
  <si>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</si>
  <si>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</si>
  <si>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</si>
  <si>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</si>
  <si>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</si>
  <si>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</si>
  <si>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</si>
  <si>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</si>
  <si>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</si>
  <si>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</si>
  <si>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</si>
  <si>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</si>
  <si>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</si>
  <si>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</si>
  <si>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</si>
  <si>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</si>
  <si>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</si>
  <si>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</si>
  <si>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</si>
  <si>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</si>
  <si>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</si>
  <si>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</si>
  <si>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</si>
  <si>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</si>
  <si>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</si>
  <si>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</si>
  <si>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</si>
  <si>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</si>
  <si>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</si>
  <si>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</si>
  <si>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</si>
  <si>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</si>
  <si>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</si>
  <si>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</si>
  <si>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</si>
  <si>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</si>
  <si>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</si>
  <si>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</si>
  <si>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</si>
  <si>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</si>
  <si>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</si>
  <si>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</si>
  <si>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</si>
  <si>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</si>
  <si>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</si>
  <si>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</si>
  <si>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</si>
  <si>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</si>
  <si>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</si>
  <si>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</si>
  <si>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</si>
  <si>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</si>
  <si>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</si>
  <si>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</si>
  <si>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</si>
  <si>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</si>
  <si>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</si>
  <si>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</si>
  <si>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</si>
  <si>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</si>
  <si>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</si>
  <si>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</si>
  <si>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</si>
  <si>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</si>
  <si>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</si>
  <si>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</si>
  <si>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</si>
  <si>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</si>
  <si>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</si>
  <si>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</si>
  <si>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</si>
  <si>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</si>
  <si>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</si>
  <si>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</si>
  <si>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</si>
  <si>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</si>
  <si>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</si>
  <si>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</si>
  <si>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</si>
  <si>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</si>
  <si>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</si>
  <si>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</si>
  <si>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</si>
  <si>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</si>
  <si>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</si>
  <si>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</si>
  <si>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</si>
  <si>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</si>
  <si>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</si>
  <si>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</si>
  <si>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</si>
  <si>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</si>
  <si>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</si>
  <si>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</si>
  <si>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</si>
  <si>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</si>
  <si>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</si>
  <si>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</si>
  <si>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</si>
  <si>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</si>
  <si>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</si>
  <si>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</si>
  <si>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</si>
  <si>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</si>
  <si>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</si>
  <si>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</si>
  <si>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</si>
  <si>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</si>
  <si>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</si>
  <si>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</si>
  <si>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</si>
  <si>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</si>
  <si>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</si>
  <si>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</si>
  <si>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</si>
  <si>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</si>
  <si>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</si>
  <si>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</si>
  <si>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</si>
  <si>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</si>
  <si>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</si>
  <si>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</si>
  <si>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</si>
  <si>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</si>
  <si>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</si>
  <si>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</si>
  <si>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</si>
  <si>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</si>
  <si>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</si>
  <si>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</si>
  <si>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</si>
  <si>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</si>
  <si>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</si>
  <si>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</si>
  <si>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</si>
  <si>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</si>
  <si>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</si>
  <si>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</si>
  <si>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</si>
  <si>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</si>
  <si>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</si>
  <si>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</si>
  <si>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</si>
  <si>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</si>
  <si>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</si>
  <si>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</si>
  <si>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</si>
  <si>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</si>
  <si>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</si>
  <si>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</si>
  <si>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</si>
  <si>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</si>
  <si>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</si>
  <si>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</si>
  <si>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</si>
  <si>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</si>
  <si>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</si>
  <si>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</si>
  <si>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</si>
  <si>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</si>
  <si>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</si>
  <si>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</si>
  <si>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</si>
  <si>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</si>
  <si>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</si>
  <si>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</si>
  <si>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</si>
  <si>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</si>
  <si>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</si>
  <si>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</si>
  <si>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</si>
  <si>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</si>
  <si>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</si>
  <si>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</si>
  <si>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</si>
  <si>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</si>
  <si>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</si>
  <si>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</si>
  <si>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</si>
  <si>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</si>
  <si>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</si>
  <si>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</si>
  <si>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</si>
  <si>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</si>
  <si>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</si>
  <si>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</si>
  <si>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</si>
  <si>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</si>
  <si>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</si>
  <si>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</si>
  <si>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</si>
  <si>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</si>
  <si>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</si>
  <si>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</si>
  <si>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</si>
  <si>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</si>
  <si>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</si>
  <si>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</si>
  <si>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</si>
  <si>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</si>
  <si>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</si>
  <si>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</si>
  <si>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</si>
  <si>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</si>
  <si>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</si>
  <si>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</si>
  <si>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</si>
  <si>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</si>
  <si>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</si>
  <si>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</si>
  <si>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</si>
  <si>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</si>
  <si>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</si>
  <si>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</si>
  <si>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</si>
  <si>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</si>
  <si>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</si>
  <si>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</si>
  <si>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</si>
  <si>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</si>
  <si>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</si>
  <si>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</si>
  <si>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</si>
  <si>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</si>
  <si>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</si>
  <si>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</si>
  <si>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</si>
  <si>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</si>
  <si>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</si>
  <si>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</si>
  <si>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</si>
  <si>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</si>
  <si>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</si>
  <si>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</si>
  <si>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</si>
  <si>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</si>
  <si>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</si>
  <si>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</si>
  <si>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</si>
  <si>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</si>
  <si>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</si>
  <si>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</si>
  <si>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</si>
  <si>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</si>
  <si>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</si>
  <si>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</si>
  <si>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</si>
  <si>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</si>
  <si>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</si>
  <si>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</si>
  <si>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</si>
  <si>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</si>
  <si>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</si>
  <si>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</si>
  <si>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</si>
  <si>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</si>
  <si>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</si>
  <si>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</si>
  <si>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</si>
  <si>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</si>
  <si>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</si>
  <si>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</si>
  <si>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</si>
  <si>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</si>
  <si>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</si>
  <si>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</si>
  <si>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</si>
  <si>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</si>
  <si>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</si>
  <si>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</si>
  <si>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</si>
  <si>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</si>
  <si>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</si>
  <si>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</si>
  <si>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</si>
  <si>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</si>
  <si>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</si>
  <si>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</si>
  <si>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</si>
  <si>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</si>
  <si>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</si>
  <si>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</si>
  <si>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</si>
  <si>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</si>
  <si>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</si>
  <si>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</si>
  <si>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</si>
  <si>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</si>
  <si>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</si>
  <si>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</si>
  <si>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</si>
  <si>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</si>
  <si>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</si>
  <si>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</si>
  <si>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</si>
  <si>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</si>
  <si>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</si>
  <si>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</si>
  <si>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</si>
  <si>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</si>
  <si>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</si>
  <si>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</si>
  <si>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</si>
  <si>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</si>
  <si>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</si>
  <si>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</si>
  <si>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</si>
  <si>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</si>
  <si>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</si>
  <si>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</si>
  <si>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</si>
  <si>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</si>
  <si>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</si>
  <si>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</si>
  <si>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</si>
  <si>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</si>
  <si>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</si>
  <si>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</si>
  <si>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</si>
  <si>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</si>
  <si>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</si>
  <si>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</si>
  <si>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</si>
  <si>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</si>
  <si>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</si>
  <si>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</si>
  <si>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</si>
  <si>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</si>
  <si>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</si>
  <si>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</si>
  <si>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</si>
  <si>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</si>
  <si>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</si>
  <si>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</si>
  <si>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</si>
  <si>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</si>
  <si>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</si>
  <si>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</si>
  <si>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</si>
  <si>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</si>
  <si>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</si>
  <si>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</si>
  <si>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</si>
  <si>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</si>
  <si>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</si>
  <si>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</si>
  <si>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</si>
  <si>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</si>
  <si>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</si>
  <si>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</si>
  <si>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</si>
  <si>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</si>
  <si>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</si>
  <si>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</si>
  <si>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</si>
  <si>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</si>
  <si>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</si>
  <si>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</si>
  <si>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</si>
  <si>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</si>
  <si>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</si>
  <si>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</si>
  <si>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</si>
  <si>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</si>
  <si>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</si>
  <si>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</si>
  <si>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</si>
  <si>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</si>
  <si>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</si>
  <si>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</si>
  <si>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</si>
  <si>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</si>
  <si>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</si>
  <si>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</si>
  <si>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</si>
  <si>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</si>
  <si>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</si>
  <si>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</si>
  <si>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</si>
  <si>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</si>
  <si>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</si>
  <si>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</si>
  <si>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</si>
  <si>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</si>
  <si>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</si>
  <si>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</si>
  <si>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</si>
  <si>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</si>
  <si>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</si>
  <si>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</si>
  <si>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</si>
  <si>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</si>
  <si>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</si>
  <si>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</si>
  <si>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</si>
  <si>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</si>
  <si>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</si>
  <si>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</si>
  <si>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</si>
  <si>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</si>
  <si>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</si>
  <si>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</si>
  <si>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</si>
  <si>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</si>
  <si>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</si>
  <si>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</si>
  <si>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</si>
  <si>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</si>
  <si>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</si>
  <si>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</si>
  <si>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</si>
  <si>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</si>
  <si>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</si>
  <si>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</si>
  <si>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</si>
  <si>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</si>
  <si>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</si>
  <si>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</si>
  <si>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</si>
  <si>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</si>
  <si>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</si>
  <si>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</si>
  <si>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</si>
  <si>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</si>
  <si>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</si>
  <si>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</si>
  <si>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</si>
  <si>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</si>
  <si>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</si>
  <si>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</si>
  <si>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</si>
  <si>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</si>
  <si>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</si>
  <si>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</si>
  <si>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</si>
  <si>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</si>
  <si>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</si>
  <si>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</si>
  <si>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</si>
  <si>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</si>
  <si>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</si>
  <si>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</si>
  <si>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</si>
  <si>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</si>
  <si>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</si>
  <si>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</si>
  <si>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</si>
  <si>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</si>
  <si>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</si>
  <si>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</si>
  <si>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</si>
  <si>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</si>
  <si>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</si>
  <si>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</si>
  <si>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</si>
  <si>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</si>
  <si>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</si>
  <si>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</si>
  <si>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</si>
  <si>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</si>
  <si>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</si>
  <si>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</si>
  <si>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</si>
  <si>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</si>
  <si>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</si>
  <si>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</si>
  <si>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</si>
  <si>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</si>
  <si>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</si>
  <si>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</si>
  <si>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</si>
  <si>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</si>
  <si>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</si>
  <si>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</si>
  <si>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</si>
  <si>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</si>
  <si>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</si>
  <si>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</si>
  <si>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</si>
  <si>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</si>
  <si>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</si>
  <si>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</si>
  <si>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</si>
  <si>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</si>
  <si>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</si>
  <si>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</si>
  <si>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</si>
  <si>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</si>
  <si>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</si>
  <si>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</si>
  <si>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</si>
  <si>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</si>
  <si>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</si>
  <si>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</si>
  <si>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</si>
  <si>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</si>
  <si>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</si>
  <si>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</si>
  <si>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</si>
  <si>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</si>
  <si>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</si>
  <si>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</si>
  <si>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</si>
  <si>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</si>
  <si>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</si>
  <si>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</si>
  <si>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</si>
  <si>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</si>
  <si>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</si>
  <si>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</si>
  <si>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</si>
  <si>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</si>
  <si>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</si>
  <si>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</si>
  <si>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</si>
  <si>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</si>
  <si>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</si>
  <si>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</si>
  <si>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</si>
  <si>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</si>
  <si>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</si>
  <si>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</si>
  <si>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</si>
  <si>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</si>
  <si>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</si>
  <si>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</si>
  <si>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</si>
  <si>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</si>
  <si>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</si>
  <si>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</si>
  <si>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</si>
  <si>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</si>
  <si>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</si>
  <si>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</si>
  <si>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</si>
  <si>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</si>
  <si>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</si>
  <si>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</si>
  <si>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</si>
  <si>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</si>
  <si>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</si>
  <si>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</si>
  <si>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</si>
  <si>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</si>
  <si>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</si>
  <si>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</si>
  <si>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</si>
  <si>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</si>
  <si>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</si>
  <si>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</si>
  <si>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</si>
  <si>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</si>
  <si>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</si>
  <si>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</si>
  <si>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</si>
  <si>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</si>
  <si>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</si>
  <si>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</si>
  <si>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</si>
  <si>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</si>
  <si>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</si>
  <si>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</si>
  <si>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</si>
  <si>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</si>
  <si>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</si>
  <si>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</si>
  <si>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</si>
  <si>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</si>
  <si>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</si>
  <si>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</si>
  <si>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</si>
  <si>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</si>
  <si>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</si>
  <si>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</si>
  <si>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</si>
  <si>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</si>
  <si>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</si>
  <si>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</si>
  <si>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</si>
  <si>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</si>
  <si>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</si>
  <si>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</si>
  <si>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</si>
  <si>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</si>
  <si>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</si>
  <si>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</si>
  <si>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</si>
  <si>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</si>
  <si>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</si>
  <si>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</si>
  <si>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</si>
  <si>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</si>
  <si>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</si>
  <si>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</si>
  <si>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</si>
  <si>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</si>
  <si>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</si>
  <si>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</si>
  <si>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</si>
  <si>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</si>
  <si>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</si>
  <si>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</si>
  <si>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</si>
  <si>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</si>
  <si>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</si>
  <si>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</si>
  <si>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</si>
  <si>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</si>
  <si>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</si>
  <si>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</si>
  <si>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</si>
  <si>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</si>
  <si>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</si>
  <si>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</si>
  <si>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</si>
  <si>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</si>
  <si>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</si>
  <si>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</si>
  <si>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</si>
  <si>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</si>
  <si>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</si>
  <si>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</si>
  <si>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</si>
  <si>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</si>
  <si>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</si>
  <si>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</si>
  <si>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</si>
  <si>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</si>
  <si>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</si>
  <si>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</si>
  <si>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</si>
  <si>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</si>
  <si>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</si>
  <si>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</si>
  <si>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</si>
  <si>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</si>
  <si>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</si>
  <si>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</si>
  <si>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</si>
  <si>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</si>
  <si>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</si>
  <si>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</si>
  <si>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</si>
  <si>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</si>
  <si>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</si>
  <si>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</si>
  <si>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</si>
  <si>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</si>
  <si>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</si>
  <si>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</si>
  <si>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</si>
  <si>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</si>
  <si>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</si>
  <si>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</si>
  <si>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</si>
  <si>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</si>
  <si>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</si>
  <si>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</si>
  <si>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</si>
  <si>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</si>
  <si>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</si>
  <si>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</si>
  <si>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</si>
  <si>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</si>
  <si>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</si>
  <si>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</si>
  <si>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</si>
  <si>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</si>
  <si>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</si>
  <si>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</si>
  <si>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</si>
  <si>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</si>
  <si>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</si>
  <si>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</si>
  <si>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</si>
  <si>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</si>
  <si>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</si>
  <si>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</si>
  <si>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</si>
  <si>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</si>
  <si>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</si>
  <si>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</si>
  <si>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</si>
  <si>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</si>
  <si>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</si>
  <si>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</si>
  <si>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</si>
  <si>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</si>
  <si>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</si>
  <si>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</si>
  <si>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</si>
  <si>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</si>
  <si>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</si>
  <si>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</si>
  <si>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</si>
  <si>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</si>
  <si>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</si>
  <si>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</si>
  <si>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</si>
  <si>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</si>
  <si>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</si>
  <si>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</si>
  <si>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</si>
  <si>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</si>
  <si>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</si>
  <si>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</si>
  <si>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</si>
  <si>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</si>
  <si>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</si>
  <si>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</si>
  <si>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</si>
  <si>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</si>
  <si>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</si>
  <si>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</si>
  <si>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</si>
  <si>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</si>
  <si>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</si>
  <si>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</si>
  <si>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</si>
  <si>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</si>
  <si>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</si>
  <si>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</si>
  <si>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</si>
  <si>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</si>
  <si>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</si>
  <si>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</si>
  <si>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</si>
  <si>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</si>
  <si>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</si>
  <si>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</si>
  <si>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</si>
  <si>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</si>
  <si>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</si>
  <si>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</si>
  <si>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</si>
  <si>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</si>
  <si>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</si>
  <si>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</si>
  <si>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</si>
  <si>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</si>
  <si>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</si>
  <si>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</si>
  <si>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</si>
  <si>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</si>
  <si>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</si>
  <si>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</si>
  <si>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</si>
  <si>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</si>
  <si>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</si>
  <si>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</si>
  <si>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</si>
  <si>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</si>
  <si>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</si>
  <si>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</si>
  <si>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</si>
  <si>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</si>
  <si>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</si>
  <si>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</si>
  <si>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</si>
  <si>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</si>
  <si>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</si>
  <si>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</si>
  <si>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</si>
  <si>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</si>
  <si>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</si>
  <si>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</si>
  <si>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</si>
  <si>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</si>
  <si>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</si>
  <si>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</si>
  <si>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</si>
  <si>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</si>
  <si>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</si>
  <si>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</si>
  <si>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</si>
  <si>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</si>
  <si>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</si>
  <si>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</si>
  <si>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</si>
  <si>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</si>
  <si>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</si>
  <si>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</si>
  <si>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</si>
  <si>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</si>
  <si>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</si>
  <si>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</si>
  <si>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</si>
  <si>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</si>
  <si>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</si>
  <si>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</si>
  <si>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</si>
  <si>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</si>
  <si>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</si>
  <si>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</si>
  <si>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</si>
  <si>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</si>
  <si>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</si>
  <si>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</si>
  <si>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</si>
  <si>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</si>
  <si>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</si>
  <si>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</si>
  <si>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</si>
  <si>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</si>
  <si>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</si>
  <si>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</si>
  <si>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</si>
  <si>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</si>
  <si>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</si>
  <si>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</si>
  <si>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</si>
  <si>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</si>
  <si>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</si>
  <si>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</si>
  <si>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</si>
  <si>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</si>
  <si>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</si>
  <si>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</si>
  <si>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</si>
  <si>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</si>
  <si>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</si>
  <si>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</si>
  <si>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</si>
  <si>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</si>
  <si>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</si>
  <si>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</si>
  <si>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</si>
  <si>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</si>
  <si>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</si>
  <si>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</si>
  <si>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</si>
  <si>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</si>
  <si>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</si>
  <si>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</si>
  <si>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</si>
  <si>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</si>
  <si>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</si>
  <si>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</si>
  <si>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</si>
  <si>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</si>
  <si>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</si>
  <si>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</si>
  <si>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</si>
  <si>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</si>
  <si>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</si>
  <si>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</si>
  <si>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</si>
  <si>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</si>
  <si>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</si>
  <si>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</si>
  <si>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</si>
  <si>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</si>
  <si>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</si>
  <si>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</si>
  <si>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</si>
  <si>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</si>
  <si>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</si>
  <si>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</si>
  <si>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</si>
  <si>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</si>
  <si>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</si>
  <si>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</si>
  <si>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</si>
  <si>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</si>
  <si>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</si>
  <si>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</si>
  <si>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</si>
  <si>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</si>
  <si>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</si>
  <si>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</si>
  <si>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</si>
  <si>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</si>
  <si>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</si>
  <si>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</si>
  <si>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</si>
  <si>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</si>
  <si>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</si>
  <si>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</si>
  <si>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</si>
  <si>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</si>
  <si>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</si>
  <si>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</si>
  <si>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</si>
  <si>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</si>
  <si>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</si>
  <si>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</si>
  <si>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</si>
  <si>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</si>
  <si>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</si>
  <si>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</si>
  <si>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</si>
  <si>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</si>
  <si>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</si>
  <si>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</si>
  <si>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</si>
  <si>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</si>
  <si>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</si>
  <si>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</si>
  <si>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</si>
  <si>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</si>
  <si>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</si>
  <si>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</si>
  <si>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</si>
  <si>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</si>
  <si>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</si>
  <si>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</si>
  <si>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</si>
  <si>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</si>
  <si>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</si>
  <si>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</si>
  <si>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</si>
  <si>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</si>
  <si>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</si>
  <si>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</si>
  <si>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</si>
  <si>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</si>
  <si>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</si>
  <si>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</si>
  <si>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</si>
  <si>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</si>
  <si>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</si>
  <si>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</si>
  <si>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</si>
  <si>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</si>
  <si>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</si>
  <si>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</si>
  <si>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</si>
  <si>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</si>
  <si>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</si>
  <si>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</si>
  <si>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</si>
  <si>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</si>
  <si>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</si>
  <si>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</si>
  <si>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</si>
  <si>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</si>
  <si>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</si>
  <si>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</si>
  <si>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</si>
  <si>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</si>
  <si>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</si>
  <si>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</si>
  <si>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</si>
  <si>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</si>
  <si>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</si>
  <si>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</si>
  <si>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</si>
  <si>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</si>
  <si>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</si>
  <si>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</si>
  <si>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</si>
  <si>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</si>
  <si>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</si>
  <si>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</si>
  <si>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</si>
  <si>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</si>
  <si>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</si>
  <si>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</si>
  <si>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</si>
  <si>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</si>
  <si>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</si>
  <si>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</si>
  <si>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</si>
  <si>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</si>
  <si>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</si>
  <si>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</si>
  <si>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</si>
  <si>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</si>
  <si>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</si>
  <si>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</si>
  <si>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</si>
  <si>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</si>
  <si>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</si>
  <si>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</si>
  <si>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</si>
  <si>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</si>
  <si>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</si>
  <si>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</si>
  <si>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</si>
  <si>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</si>
  <si>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</si>
  <si>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</si>
  <si>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</si>
  <si>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</si>
  <si>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</si>
  <si>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</si>
  <si>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</si>
  <si>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</si>
  <si>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</si>
  <si>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</si>
  <si>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</si>
  <si>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</si>
  <si>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</si>
  <si>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</si>
  <si>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</si>
  <si>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</si>
  <si>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</si>
  <si>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</si>
  <si>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</si>
  <si>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</si>
  <si>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</si>
  <si>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</si>
  <si>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</si>
  <si>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</si>
  <si>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</si>
  <si>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</si>
  <si>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</si>
  <si>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</si>
  <si>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</si>
  <si>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</si>
  <si>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</si>
  <si>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</si>
  <si>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</si>
  <si>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</si>
  <si>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</si>
  <si>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</si>
  <si>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</si>
  <si>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</si>
  <si>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</si>
  <si>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</si>
  <si>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</si>
  <si>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</si>
  <si>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</si>
  <si>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</si>
  <si>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</si>
  <si>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</si>
  <si>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</si>
  <si>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</si>
  <si>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</si>
  <si>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</si>
  <si>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</si>
  <si>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</si>
  <si>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</si>
  <si>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</si>
  <si>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</si>
  <si>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</si>
  <si>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</si>
  <si>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</si>
  <si>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</si>
  <si>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</si>
  <si>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</si>
  <si>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</si>
  <si>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</si>
  <si>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</si>
  <si>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</si>
  <si>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</si>
  <si>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</si>
  <si>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</si>
  <si>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</si>
  <si>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</si>
  <si>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</si>
  <si>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</si>
  <si>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</si>
  <si>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</si>
  <si>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</si>
  <si>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</si>
  <si>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</si>
  <si>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</si>
  <si>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</si>
  <si>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</si>
  <si>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</si>
  <si>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</si>
  <si>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</si>
  <si>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</si>
  <si>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</si>
  <si>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</si>
  <si>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</si>
  <si>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</si>
  <si>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</si>
  <si>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</si>
  <si>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</si>
  <si>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</si>
  <si>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</si>
  <si>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</si>
  <si>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</si>
  <si>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</si>
  <si>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</si>
  <si>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</si>
  <si>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</si>
  <si>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</si>
  <si>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</si>
  <si>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</si>
  <si>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</si>
  <si>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</si>
  <si>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</si>
  <si>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</si>
  <si>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</si>
  <si>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</si>
  <si>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</si>
  <si>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</si>
  <si>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</si>
  <si>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</si>
  <si>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</si>
  <si>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</si>
  <si>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</si>
  <si>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</si>
  <si>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</si>
  <si>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</si>
  <si>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</si>
  <si>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</si>
  <si>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</si>
  <si>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</si>
  <si>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</si>
  <si>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</si>
  <si>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</si>
  <si>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</si>
  <si>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</si>
  <si>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</si>
  <si>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</si>
  <si>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</si>
  <si>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</si>
  <si>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</si>
  <si>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</si>
  <si>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</si>
  <si>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</si>
  <si>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</si>
  <si>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</si>
  <si>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</si>
  <si>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</si>
  <si>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</si>
  <si>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</si>
  <si>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</si>
  <si>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</si>
  <si>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</si>
  <si>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</si>
  <si>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</si>
  <si>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</si>
  <si>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</si>
  <si>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</si>
  <si>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</si>
  <si>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</si>
  <si>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</si>
  <si>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</si>
  <si>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</si>
  <si>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</si>
  <si>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</si>
  <si>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</si>
  <si>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</si>
  <si>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</si>
  <si>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</si>
  <si>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</si>
  <si>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</si>
  <si>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</si>
  <si>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</si>
  <si>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</si>
  <si>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</si>
  <si>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</si>
  <si>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</si>
  <si>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</si>
  <si>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</si>
  <si>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</si>
  <si>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</si>
  <si>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</si>
  <si>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</si>
  <si>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</si>
  <si>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</si>
  <si>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</si>
  <si>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</si>
  <si>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</si>
  <si>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</si>
  <si>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</si>
  <si>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</si>
  <si>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</si>
  <si>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</si>
  <si>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</si>
  <si>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</si>
  <si>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</si>
  <si>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</si>
  <si>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</si>
  <si>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</si>
  <si>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</si>
  <si>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</si>
  <si>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</si>
  <si>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</si>
  <si>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</si>
  <si>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</si>
  <si>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</si>
  <si>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</si>
  <si>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</si>
  <si>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</si>
  <si>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</si>
  <si>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</si>
  <si>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</si>
  <si>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</si>
  <si>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</si>
  <si>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</si>
  <si>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</si>
  <si>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</si>
  <si>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</si>
  <si>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</si>
  <si>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</si>
  <si>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</si>
  <si>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</si>
  <si>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</si>
  <si>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</si>
  <si>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</si>
  <si>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</si>
  <si>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</si>
  <si>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</si>
  <si>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</si>
  <si>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</si>
  <si>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</si>
  <si>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</si>
  <si>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</si>
  <si>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</si>
  <si>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</si>
  <si>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</si>
  <si>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</si>
  <si>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</si>
  <si>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</si>
  <si>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</si>
  <si>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</si>
  <si>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</si>
  <si>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</si>
  <si>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</si>
  <si>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</si>
  <si>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</si>
  <si>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</si>
  <si>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</si>
  <si>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</si>
  <si>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</si>
  <si>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</si>
  <si>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</si>
  <si>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</si>
  <si>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</si>
  <si>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</si>
  <si>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</si>
  <si>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</si>
  <si>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</si>
  <si>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</si>
  <si>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</si>
  <si>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</si>
  <si>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</si>
  <si>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</si>
  <si>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</si>
  <si>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</si>
  <si>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</si>
  <si>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</si>
  <si>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</si>
  <si>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</si>
  <si>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</si>
  <si>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</si>
  <si>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</si>
  <si>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</si>
  <si>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</si>
  <si>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</si>
  <si>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</si>
  <si>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</si>
  <si>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</si>
  <si>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</si>
  <si>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</si>
  <si>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</si>
  <si>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</si>
  <si>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</si>
  <si>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</si>
  <si>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</si>
  <si>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</si>
  <si>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</si>
  <si>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</si>
  <si>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</si>
  <si>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</si>
  <si>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</si>
  <si>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</si>
  <si>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</si>
  <si>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</si>
  <si>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</si>
  <si>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</si>
  <si>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</si>
  <si>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</si>
  <si>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</si>
  <si>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</si>
  <si>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</si>
  <si>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</si>
  <si>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</si>
  <si>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</si>
  <si>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</si>
  <si>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</si>
  <si>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</si>
  <si>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</si>
  <si>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</si>
  <si>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</si>
  <si>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</si>
  <si>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</si>
  <si>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</si>
  <si>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</si>
  <si>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</si>
  <si>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</si>
  <si>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</si>
  <si>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</si>
  <si>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</si>
  <si>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</si>
  <si>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</si>
  <si>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</si>
  <si>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</si>
  <si>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</si>
  <si>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</si>
  <si>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</si>
  <si>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</si>
  <si>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</si>
  <si>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</si>
  <si>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</si>
  <si>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</si>
  <si>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</si>
  <si>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</si>
  <si>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</si>
  <si>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</si>
  <si>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</si>
  <si>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</si>
  <si>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</si>
  <si>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</si>
  <si>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</si>
  <si>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</si>
  <si>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</si>
  <si>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</si>
  <si>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</si>
  <si>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</si>
  <si>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</si>
  <si>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</si>
  <si>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</si>
  <si>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</si>
  <si>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</si>
  <si>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</si>
  <si>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</si>
  <si>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</si>
  <si>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</si>
  <si>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</si>
  <si>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</si>
  <si>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</si>
  <si>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</si>
  <si>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</si>
  <si>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</si>
  <si>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</si>
  <si>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</si>
  <si>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</si>
  <si>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</si>
  <si>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</si>
  <si>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</si>
  <si>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</si>
  <si>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</si>
  <si>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</si>
  <si>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</si>
  <si>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</si>
  <si>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</si>
  <si>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</si>
  <si>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</si>
  <si>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</si>
  <si>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</si>
  <si>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</si>
  <si>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</si>
  <si>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</si>
  <si>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</si>
  <si>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</si>
  <si>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</si>
  <si>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</si>
  <si>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</si>
  <si>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</si>
  <si>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</si>
  <si>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</si>
  <si>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</si>
  <si>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</si>
  <si>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</si>
  <si>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</si>
  <si>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</si>
  <si>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</si>
  <si>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</si>
  <si>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</si>
  <si>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</si>
  <si>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</si>
  <si>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</si>
  <si>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</si>
  <si>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</si>
  <si>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</si>
  <si>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</si>
  <si>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</si>
  <si>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</si>
  <si>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</si>
  <si>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</si>
  <si>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</si>
  <si>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</si>
  <si>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</si>
  <si>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</si>
  <si>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</si>
  <si>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</si>
  <si>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</si>
  <si>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</si>
  <si>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</si>
  <si>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</si>
  <si>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</si>
  <si>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</si>
  <si>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</si>
  <si>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</si>
  <si>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</si>
  <si>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</si>
  <si>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</si>
  <si>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</si>
  <si>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</si>
  <si>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</si>
  <si>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</si>
  <si>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</si>
  <si>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</si>
  <si>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</si>
  <si>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</si>
  <si>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</si>
  <si>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</si>
  <si>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</si>
  <si>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</si>
  <si>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</si>
  <si>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</si>
  <si>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</si>
  <si>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</si>
  <si>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</si>
  <si>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</si>
  <si>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</si>
  <si>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</si>
  <si>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</si>
  <si>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</si>
  <si>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</si>
  <si>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</si>
  <si>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</si>
  <si>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</si>
  <si>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</si>
  <si>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</si>
  <si>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</si>
  <si>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</si>
  <si>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</si>
  <si>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</si>
  <si>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</si>
  <si>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</si>
  <si>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</si>
  <si>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</si>
  <si>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</si>
  <si>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</si>
  <si>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</si>
  <si>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</si>
  <si>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</si>
  <si>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</si>
  <si>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</si>
  <si>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</si>
  <si>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</si>
  <si>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</si>
  <si>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</si>
  <si>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</si>
  <si>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</si>
  <si>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</si>
  <si>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</si>
  <si>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</si>
  <si>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</si>
  <si>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</si>
  <si>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</si>
  <si>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</si>
  <si>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</si>
  <si>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</si>
  <si>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</si>
  <si>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</si>
  <si>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</si>
  <si>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</si>
  <si>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</si>
  <si>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</si>
  <si>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</si>
  <si>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</si>
  <si>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</si>
  <si>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</si>
  <si>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</si>
  <si>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</si>
  <si>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</si>
  <si>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</si>
  <si>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</si>
  <si>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</si>
  <si>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</si>
  <si>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</si>
  <si>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</si>
  <si>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</si>
  <si>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</si>
  <si>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</si>
  <si>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</si>
  <si>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</si>
  <si>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</si>
  <si>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</si>
  <si>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</si>
  <si>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</si>
  <si>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</si>
  <si>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</si>
  <si>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</si>
  <si>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</si>
  <si>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</si>
  <si>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</si>
  <si>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</si>
  <si>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</si>
  <si>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</si>
  <si>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</si>
  <si>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</si>
  <si>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</si>
  <si>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</si>
  <si>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</si>
  <si>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</si>
  <si>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</si>
  <si>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</si>
  <si>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</si>
  <si>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</si>
  <si>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</si>
  <si>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</si>
  <si>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</si>
  <si>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</si>
  <si>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</si>
  <si>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</si>
  <si>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</si>
  <si>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</si>
  <si>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</si>
  <si>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</si>
  <si>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</si>
  <si>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</si>
  <si>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</si>
  <si>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</si>
  <si>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</si>
  <si>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</si>
  <si>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</si>
  <si>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</si>
  <si>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</si>
  <si>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</si>
  <si>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</si>
  <si>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</si>
  <si>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</si>
  <si>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</si>
  <si>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</si>
  <si>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</si>
  <si>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</si>
  <si>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</si>
  <si>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</si>
  <si>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</si>
  <si>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</si>
  <si>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</si>
  <si>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</si>
  <si>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</si>
  <si>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</si>
  <si>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</si>
  <si>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</si>
  <si>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</si>
  <si>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</si>
  <si>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</si>
  <si>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</si>
  <si>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</si>
  <si>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</si>
  <si>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</si>
  <si>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</si>
  <si>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</si>
  <si>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</si>
  <si>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</si>
  <si>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</si>
  <si>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</si>
  <si>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</si>
  <si>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</si>
  <si>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</si>
  <si>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</si>
  <si>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</si>
  <si>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</si>
  <si>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</si>
  <si>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</si>
  <si>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</si>
  <si>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</si>
  <si>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</si>
  <si>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</si>
  <si>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</si>
  <si>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</si>
  <si>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</si>
  <si>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</si>
  <si>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</si>
  <si>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</si>
  <si>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</si>
  <si>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</si>
  <si>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</si>
  <si>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</si>
  <si>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</si>
  <si>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</si>
  <si>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</si>
  <si>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</si>
  <si>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</si>
  <si>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</si>
  <si>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</si>
  <si>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</si>
  <si>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</si>
  <si>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</si>
  <si>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</si>
  <si>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</si>
  <si>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</si>
  <si>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</si>
  <si>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</si>
  <si>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</si>
  <si>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</si>
  <si>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</si>
  <si>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</si>
  <si>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</si>
  <si>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</si>
  <si>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</si>
  <si>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</si>
  <si>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</si>
  <si>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</si>
  <si>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</si>
  <si>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</si>
  <si>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</si>
  <si>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</si>
  <si>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</si>
  <si>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</si>
  <si>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</si>
  <si>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</si>
  <si>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</si>
  <si>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</si>
  <si>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</si>
  <si>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</si>
  <si>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</si>
  <si>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</si>
  <si>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</si>
  <si>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</si>
  <si>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</si>
  <si>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</si>
  <si>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</si>
  <si>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</si>
  <si>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</si>
  <si>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</si>
  <si>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</si>
  <si>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</si>
  <si>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</si>
  <si>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</si>
  <si>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</si>
  <si>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</si>
  <si>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</si>
  <si>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</si>
  <si>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</si>
  <si>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</si>
  <si>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</si>
  <si>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</si>
  <si>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</si>
  <si>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</si>
  <si>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</si>
  <si>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</si>
  <si>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</si>
  <si>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</si>
  <si>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</si>
  <si>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</si>
  <si>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</si>
  <si>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</si>
  <si>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</si>
  <si>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</si>
  <si>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</si>
  <si>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</si>
  <si>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</si>
  <si>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</si>
  <si>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</si>
  <si>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</si>
  <si>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</si>
  <si>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</si>
  <si>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</si>
  <si>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</si>
  <si>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</si>
  <si>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</si>
  <si>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</si>
  <si>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</si>
  <si>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</si>
  <si>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</si>
  <si>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</si>
  <si>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</si>
  <si>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</si>
  <si>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</si>
  <si>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</si>
  <si>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</si>
  <si>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</si>
  <si>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</si>
  <si>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</si>
  <si>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</si>
  <si>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</si>
  <si>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</si>
  <si>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</si>
  <si>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</si>
  <si>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</si>
  <si>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</si>
  <si>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</si>
  <si>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</si>
  <si>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</si>
  <si>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</si>
  <si>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</si>
  <si>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</si>
  <si>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</si>
  <si>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</si>
  <si>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</si>
  <si>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</si>
  <si>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</si>
  <si>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</si>
  <si>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</si>
  <si>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</si>
  <si>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</si>
  <si>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</si>
  <si>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</si>
  <si>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</si>
  <si>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</si>
  <si>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</si>
  <si>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</si>
  <si>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</si>
  <si>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</si>
  <si>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</si>
  <si>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</si>
  <si>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</si>
  <si>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</si>
  <si>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</si>
  <si>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</si>
  <si>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</si>
  <si>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</si>
  <si>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</si>
  <si>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</si>
  <si>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</si>
  <si>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</si>
  <si>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</si>
  <si>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</si>
  <si>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</si>
  <si>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</si>
  <si>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</si>
  <si>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</si>
  <si>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</si>
  <si>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</si>
  <si>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</si>
  <si>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</si>
  <si>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</si>
  <si>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</si>
  <si>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</si>
  <si>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</si>
  <si>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</si>
  <si>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</si>
  <si>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</si>
  <si>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</si>
  <si>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</si>
  <si>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</si>
  <si>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</si>
  <si>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</si>
  <si>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</si>
  <si>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</si>
  <si>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</si>
  <si>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</si>
  <si>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</si>
  <si>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</si>
  <si>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</si>
  <si>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</si>
  <si>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</si>
  <si>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</si>
  <si>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</si>
  <si>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</si>
  <si>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</si>
  <si>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</si>
  <si>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</si>
  <si>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</si>
  <si>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</si>
  <si>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</si>
  <si>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</si>
  <si>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</si>
  <si>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</si>
  <si>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</si>
  <si>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</si>
  <si>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</si>
  <si>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</si>
  <si>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</si>
  <si>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</si>
  <si>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</si>
  <si>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</si>
  <si>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</si>
  <si>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</si>
  <si>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</si>
  <si>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</si>
  <si>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</si>
  <si>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</si>
  <si>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</si>
  <si>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</si>
  <si>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</si>
  <si>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</si>
  <si>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</si>
  <si>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</si>
  <si>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</si>
  <si>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</si>
  <si>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</si>
  <si>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</si>
  <si>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</si>
  <si>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</si>
  <si>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</si>
  <si>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</si>
  <si>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</si>
  <si>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</si>
  <si>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</si>
  <si>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</si>
  <si>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</si>
  <si>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</si>
  <si>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</si>
  <si>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</si>
  <si>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</si>
  <si>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</si>
  <si>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</si>
  <si>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</si>
  <si>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</si>
  <si>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</si>
  <si>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</si>
  <si>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</si>
  <si>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</si>
  <si>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</si>
  <si>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</si>
  <si>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</si>
  <si>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</si>
  <si>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</si>
  <si>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</si>
  <si>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</si>
  <si>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</si>
  <si>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</si>
  <si>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</si>
  <si>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</si>
  <si>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</si>
  <si>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</si>
  <si>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</si>
  <si>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</si>
  <si>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</si>
  <si>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</si>
  <si>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</si>
  <si>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</si>
  <si>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</si>
  <si>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</si>
  <si>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</si>
  <si>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</si>
  <si>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</si>
  <si>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</si>
  <si>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</si>
  <si>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</si>
  <si>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</si>
  <si>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</si>
  <si>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</si>
  <si>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</si>
  <si>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</si>
  <si>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</si>
  <si>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</si>
  <si>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</si>
  <si>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</si>
  <si>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</si>
  <si>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</si>
  <si>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</si>
  <si>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</si>
  <si>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</si>
  <si>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</si>
  <si>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</si>
  <si>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</si>
  <si>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</si>
  <si>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</si>
  <si>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</si>
  <si>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</si>
  <si>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</si>
  <si>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</si>
  <si>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</si>
  <si>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</si>
  <si>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</si>
  <si>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</si>
  <si>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</si>
  <si>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</si>
  <si>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</si>
  <si>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</si>
  <si>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</si>
  <si>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</si>
  <si>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</si>
  <si>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</si>
  <si>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</si>
  <si>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</si>
  <si>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</si>
  <si>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</si>
  <si>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</si>
  <si>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</si>
  <si>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</si>
  <si>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</si>
  <si>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</si>
  <si>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</si>
  <si>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</si>
  <si>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</si>
  <si>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</si>
  <si>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</si>
  <si>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</si>
  <si>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</si>
  <si>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</si>
  <si>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</si>
  <si>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</si>
  <si>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</si>
  <si>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</si>
  <si>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</si>
  <si>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</si>
  <si>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</si>
  <si>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</si>
  <si>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</si>
  <si>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</si>
  <si>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</si>
  <si>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</si>
  <si>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</si>
  <si>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</si>
  <si>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</si>
  <si>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</si>
  <si>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</si>
  <si>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</si>
  <si>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</si>
  <si>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</si>
  <si>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</si>
  <si>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</si>
  <si>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</si>
  <si>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</si>
  <si>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</si>
  <si>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</si>
  <si>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</si>
  <si>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</si>
  <si>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</si>
  <si>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</si>
  <si>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</si>
  <si>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</si>
  <si>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</si>
  <si>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</si>
  <si>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</si>
  <si>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</si>
  <si>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</si>
  <si>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</si>
  <si>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</si>
  <si>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</si>
  <si>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</si>
  <si>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</si>
  <si>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</si>
  <si>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</si>
  <si>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</si>
  <si>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</si>
  <si>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</si>
  <si>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</si>
  <si>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</si>
  <si>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</si>
  <si>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</si>
  <si>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</si>
  <si>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</si>
  <si>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</si>
  <si>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</si>
  <si>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</si>
  <si>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</si>
  <si>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</si>
  <si>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</si>
  <si>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</si>
  <si>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</si>
  <si>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</si>
  <si>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</si>
  <si>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</si>
  <si>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</si>
  <si>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</si>
  <si>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</si>
  <si>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</si>
  <si>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</si>
  <si>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</si>
  <si>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</si>
  <si>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</si>
  <si>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</si>
  <si>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</si>
  <si>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</si>
  <si>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</si>
  <si>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</si>
  <si>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</si>
  <si>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</si>
  <si>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</si>
  <si>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</si>
  <si>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</si>
  <si>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</si>
  <si>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</si>
  <si>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</si>
  <si>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</si>
  <si>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</si>
  <si>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</si>
  <si>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</si>
  <si>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</si>
  <si>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</si>
  <si>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</si>
  <si>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</si>
  <si>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</si>
  <si>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</si>
  <si>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</si>
  <si>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</si>
  <si>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</si>
  <si>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</si>
  <si>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</si>
  <si>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</si>
  <si>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</si>
  <si>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</si>
  <si>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</si>
  <si>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</si>
  <si>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</si>
  <si>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</si>
  <si>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</si>
  <si>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</si>
  <si>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</si>
  <si>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</si>
  <si>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</si>
  <si>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</si>
  <si>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</si>
  <si>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</si>
  <si>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</si>
  <si>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</si>
  <si>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</si>
  <si>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</si>
  <si>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</si>
  <si>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</si>
  <si>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</si>
  <si>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</si>
  <si>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</si>
  <si>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</si>
  <si>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</si>
  <si>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</si>
  <si>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</si>
  <si>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</si>
  <si>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</si>
  <si>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</si>
  <si>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</si>
  <si>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</si>
  <si>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</si>
  <si>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</si>
  <si>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</si>
  <si>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</si>
  <si>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</si>
  <si>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</si>
  <si>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</si>
  <si>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</si>
  <si>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</si>
  <si>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</si>
  <si>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</si>
  <si>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</si>
  <si>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</si>
  <si>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</si>
  <si>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</si>
  <si>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</si>
  <si>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</si>
  <si>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</si>
  <si>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</si>
  <si>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</si>
  <si>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</si>
  <si>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</si>
  <si>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</si>
  <si>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</si>
  <si>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</si>
  <si>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</si>
  <si>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</si>
  <si>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</si>
  <si>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</si>
  <si>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</si>
  <si>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</si>
  <si>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</si>
  <si>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</si>
  <si>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</si>
  <si>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</si>
  <si>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</si>
  <si>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</si>
  <si>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</si>
  <si>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</si>
  <si>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</si>
  <si>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</si>
  <si>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</si>
  <si>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</si>
  <si>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</si>
  <si>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</si>
  <si>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</si>
  <si>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</si>
  <si>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</si>
  <si>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</si>
  <si>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</si>
  <si>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</si>
  <si>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</si>
  <si>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</si>
  <si>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</si>
  <si>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</si>
  <si>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</si>
  <si>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</si>
  <si>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</si>
  <si>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</si>
  <si>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</si>
  <si>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</si>
  <si>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</si>
  <si>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</si>
  <si>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</si>
  <si>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</si>
  <si>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</si>
  <si>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</si>
  <si>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</si>
  <si>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</si>
  <si>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</si>
  <si>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</si>
  <si>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</si>
  <si>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</si>
  <si>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</si>
  <si>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</si>
  <si>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</si>
  <si>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</si>
  <si>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</si>
  <si>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</si>
  <si>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</si>
  <si>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</si>
  <si>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</si>
  <si>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</si>
  <si>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</si>
  <si>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</si>
  <si>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</si>
  <si>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</si>
  <si>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</si>
  <si>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</si>
  <si>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</si>
  <si>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</si>
  <si>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</si>
  <si>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</si>
  <si>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</si>
  <si>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</si>
  <si>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</si>
  <si>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</si>
  <si>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</si>
  <si>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</si>
  <si>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</si>
  <si>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</si>
  <si>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</si>
  <si>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</si>
  <si>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</si>
  <si>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</si>
  <si>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</si>
  <si>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</si>
  <si>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</si>
  <si>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</si>
  <si>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</si>
  <si>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</si>
  <si>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</si>
  <si>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</si>
  <si>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</si>
  <si>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</si>
  <si>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</si>
  <si>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</si>
  <si>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</si>
  <si>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</si>
  <si>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</si>
  <si>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</si>
  <si>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</si>
  <si>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</si>
  <si>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</si>
  <si>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</si>
  <si>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</si>
  <si>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</si>
  <si>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</si>
  <si>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</si>
  <si>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</si>
  <si>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</si>
  <si>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</si>
  <si>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</si>
  <si>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</si>
  <si>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</si>
  <si>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</si>
  <si>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</si>
  <si>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</si>
  <si>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</si>
  <si>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</si>
  <si>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</si>
  <si>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</si>
  <si>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</si>
  <si>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</si>
  <si>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</si>
  <si>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</si>
  <si>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</si>
  <si>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</si>
  <si>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</si>
  <si>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</si>
  <si>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</si>
  <si>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</si>
  <si>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</si>
  <si>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</si>
  <si>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</si>
  <si>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</si>
  <si>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</si>
  <si>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</si>
  <si>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</si>
  <si>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</si>
  <si>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</si>
  <si>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</si>
  <si>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</si>
  <si>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</si>
  <si>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</si>
  <si>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</si>
  <si>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</si>
  <si>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</si>
  <si>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</si>
  <si>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</si>
  <si>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</si>
  <si>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</si>
  <si>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</si>
  <si>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</si>
  <si>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</si>
  <si>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</si>
  <si>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</si>
  <si>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</si>
  <si>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</si>
  <si>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</si>
  <si>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</si>
  <si>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</si>
  <si>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</si>
  <si>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</si>
  <si>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</si>
  <si>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</si>
  <si>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</si>
  <si>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</si>
  <si>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</si>
  <si>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</si>
  <si>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</si>
  <si>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</si>
  <si>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</si>
  <si>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</si>
  <si>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</si>
  <si>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</si>
  <si>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</si>
  <si>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</si>
  <si>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</si>
  <si>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</si>
  <si>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</si>
  <si>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</si>
  <si>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</si>
  <si>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</si>
  <si>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</si>
  <si>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</si>
  <si>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</si>
  <si>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</si>
  <si>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</si>
  <si>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</si>
  <si>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</si>
  <si>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</si>
  <si>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</si>
  <si>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</si>
  <si>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</si>
  <si>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</si>
  <si>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</si>
  <si>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</si>
  <si>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</si>
  <si>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</si>
  <si>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</si>
  <si>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</si>
  <si>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</si>
  <si>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</si>
  <si>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</si>
  <si>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</si>
  <si>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</si>
  <si>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</si>
  <si>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</si>
  <si>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</si>
  <si>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</si>
  <si>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</si>
  <si>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</si>
  <si>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</si>
  <si>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</si>
  <si>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</si>
  <si>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</si>
  <si>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</si>
  <si>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</si>
  <si>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</si>
  <si>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</si>
  <si>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</si>
  <si>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</si>
  <si>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</si>
  <si>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</si>
  <si>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</si>
  <si>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</si>
  <si>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</si>
  <si>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</si>
  <si>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</si>
  <si>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</si>
  <si>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</si>
  <si>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</si>
  <si>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</si>
  <si>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</si>
  <si>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</si>
  <si>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</si>
  <si>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</si>
  <si>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</si>
  <si>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</si>
  <si>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</si>
  <si>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</si>
  <si>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</si>
  <si>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</si>
  <si>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</si>
  <si>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</si>
  <si>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</si>
  <si>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</si>
  <si>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</si>
  <si>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</si>
  <si>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</si>
  <si>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</si>
  <si>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</si>
  <si>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</si>
  <si>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</si>
  <si>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</si>
  <si>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</si>
  <si>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</si>
  <si>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</si>
  <si>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</si>
  <si>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</si>
  <si>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</si>
  <si>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</si>
  <si>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</si>
  <si>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</si>
  <si>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</si>
  <si>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</si>
  <si>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</si>
  <si>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</si>
  <si>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</si>
  <si>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</si>
  <si>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</si>
  <si>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</si>
  <si>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</si>
  <si>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</si>
  <si>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</si>
  <si>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</si>
  <si>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</si>
  <si>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</si>
  <si>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</si>
  <si>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</si>
  <si>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</si>
  <si>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</si>
  <si>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</si>
  <si>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</si>
  <si>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</si>
  <si>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</si>
  <si>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</si>
  <si>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</si>
  <si>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</si>
  <si>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</si>
  <si>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</si>
  <si>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</si>
  <si>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</si>
  <si>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</si>
  <si>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</si>
  <si>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</si>
  <si>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</si>
  <si>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</si>
  <si>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</si>
  <si>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</si>
  <si>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</si>
  <si>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</si>
  <si>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</si>
  <si>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</si>
  <si>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</si>
  <si>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</si>
  <si>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</si>
  <si>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</si>
  <si>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</si>
  <si>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</si>
  <si>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</si>
  <si>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</si>
  <si>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</si>
  <si>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</si>
  <si>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</si>
  <si>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</si>
  <si>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</si>
  <si>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367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</si>
  <si>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</si>
  <si>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</si>
  <si>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</si>
  <si>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23004682016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</si>
  <si>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t>
  </si>
  <si>
    <t>INSTITUCION EDUCATIVA EL CHIQUI</t>
  </si>
  <si>
    <t>CENTRO EDUCATIVO LAS CAMORRAS</t>
  </si>
  <si>
    <t xml:space="preserve">INSTITUCION EDUCATIVA SAN ANTERITO DEL MUNICIPIO DE LORICA </t>
  </si>
  <si>
    <t>01102011001</t>
  </si>
  <si>
    <t>23002102018</t>
  </si>
  <si>
    <t>23003672018</t>
  </si>
  <si>
    <t>01072010001</t>
  </si>
  <si>
    <t>01052013001</t>
  </si>
  <si>
    <t>07022012001</t>
  </si>
  <si>
    <t xml:space="preserve">PRESTACION DESERVICIOS PARA LA EDUCACION INICIAL EN EL MARCO DE LA ATENCION INTEGRAL A LOS NIÑOS Y NIÑAS MENORES DE CINCO AÑOS CON ACTIVIDADES RELACIONADAS A LA PRIMERA INFANCIA </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</si>
  <si>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FAMILIARES </t>
  </si>
  <si>
    <t>PRESTAR LOS SERVICIOS DE HOGARES COMUNITARIOS DE BIENESTAR TRADICIONAL COMUNITARIO DE CONFORMIDAD CON LAS DIRECTRICES, LINEAMIENTOS Y PARÁMETROS ESTABLECIDOS POR ICBF, EN ARMONÍA CON LA POLITICA DE ESTADO PARA EL DESARROLLO INTEGRAL A LA PRIMERA INFANCIA DE CERO A SIEMPRE</t>
  </si>
  <si>
    <t>PRESTAR SERVICIOS PARA LA EDUCACIÓN INICIAL EN EL MARCO DE LA ATENCIÓN INTEGRAL A LOS NIÑOS Y NIÑAS MENORES DE CINCO (5) AÑOS, CON ACTIVIDADES RELACIONADAS A LA PRIMERA INFANCIA, MEDIANTE LOS LINEAMIENTOS VIGENTES AFINES AL ICBF EN LOS PROGRAMAS DE PRIMERA INFANCIA CON ACTIVIDADES PEDAGÓGICAS, EDUCATIVAS, ALIMENTARIAS Y PSICOSOCIALES EN NUESTRO PLANTEL EDUCATIVO</t>
  </si>
  <si>
    <t xml:space="preserve">PRESTACION DESERVICIOS PARA LA EDUCACION INICIAL EN EL MARCO DE LA ATENCION INTEGRAL A LOS NIÑOS Y NIÑAS MENORES DE CINCO AÑOS CON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</si>
</sst>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76" zoomScale="85" zoomScaleNormal="85"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242"/>
      <c r="I20" s="148" t="s">
        <v>220</v>
      </c>
      <c r="J20" s="149" t="s">
        <v>510</v>
      </c>
      <c r="K20" s="150">
        <v>3365322048</v>
      </c>
      <c r="L20" s="151">
        <v>44242</v>
      </c>
      <c r="M20" s="151">
        <v>44561</v>
      </c>
      <c r="N20" s="134">
        <f>+(M20-L20)/30</f>
        <v>10.633333333333333</v>
      </c>
      <c r="O20" s="137"/>
      <c r="U20" s="133"/>
      <c r="V20" s="105">
        <f ca="1">NOW()</f>
        <v>44194.372587152779</v>
      </c>
      <c r="W20" s="105">
        <f ca="1">NOW()</f>
        <v>44194.372587152779</v>
      </c>
    </row>
    <row r="21" spans="1:23" ht="30" customHeight="1" outlineLevel="1" x14ac:dyDescent="0.25">
      <c r="A21" s="9"/>
      <c r="B21" s="71"/>
      <c r="C21" s="5"/>
      <c r="D21" s="5"/>
      <c r="E21" s="5"/>
      <c r="F21" s="5"/>
      <c r="G21" s="5"/>
      <c r="H21" s="70"/>
      <c r="I21" s="148" t="s">
        <v>220</v>
      </c>
      <c r="J21" s="149" t="s">
        <v>497</v>
      </c>
      <c r="K21" s="150">
        <v>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DESARROLLO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2689</v>
      </c>
      <c r="E48" s="144">
        <v>42675</v>
      </c>
      <c r="F48" s="144">
        <v>43312</v>
      </c>
      <c r="G48" s="159">
        <f>IF(AND(E48&lt;&gt;"",F48&lt;&gt;""),((F48-E48)/30),"")</f>
        <v>21.233333333333334</v>
      </c>
      <c r="H48" s="114" t="s">
        <v>2690</v>
      </c>
      <c r="I48" s="113" t="s">
        <v>220</v>
      </c>
      <c r="J48" s="113" t="s">
        <v>497</v>
      </c>
      <c r="K48" s="116">
        <v>4852777319</v>
      </c>
      <c r="L48" s="115" t="s">
        <v>1148</v>
      </c>
      <c r="M48" s="117">
        <v>1</v>
      </c>
      <c r="N48" s="115" t="s">
        <v>27</v>
      </c>
      <c r="O48" s="115" t="s">
        <v>26</v>
      </c>
      <c r="P48" s="78"/>
    </row>
    <row r="49" spans="1:16" s="6" customFormat="1" ht="24.75" customHeight="1" x14ac:dyDescent="0.25">
      <c r="A49" s="142">
        <v>2</v>
      </c>
      <c r="B49" s="121" t="s">
        <v>2691</v>
      </c>
      <c r="C49" s="123" t="s">
        <v>31</v>
      </c>
      <c r="D49" s="110" t="s">
        <v>2694</v>
      </c>
      <c r="E49" s="144">
        <v>40817</v>
      </c>
      <c r="F49" s="144">
        <v>40877</v>
      </c>
      <c r="G49" s="159">
        <f t="shared" ref="G49:G50" si="2">IF(AND(E49&lt;&gt;"",F49&lt;&gt;""),((F49-E49)/30),"")</f>
        <v>2</v>
      </c>
      <c r="H49" s="114" t="s">
        <v>2700</v>
      </c>
      <c r="I49" s="113" t="s">
        <v>220</v>
      </c>
      <c r="J49" s="113" t="s">
        <v>510</v>
      </c>
      <c r="K49" s="116">
        <v>0</v>
      </c>
      <c r="L49" s="123" t="s">
        <v>1148</v>
      </c>
      <c r="M49" s="117">
        <v>1</v>
      </c>
      <c r="N49" s="115" t="s">
        <v>2634</v>
      </c>
      <c r="O49" s="123" t="s">
        <v>1148</v>
      </c>
      <c r="P49" s="78"/>
    </row>
    <row r="50" spans="1:16" s="6" customFormat="1" ht="24.75" customHeight="1" x14ac:dyDescent="0.25">
      <c r="A50" s="142">
        <v>3</v>
      </c>
      <c r="B50" s="121" t="s">
        <v>2676</v>
      </c>
      <c r="C50" s="123" t="s">
        <v>31</v>
      </c>
      <c r="D50" s="110" t="s">
        <v>2695</v>
      </c>
      <c r="E50" s="144">
        <v>43314</v>
      </c>
      <c r="F50" s="144">
        <v>43450</v>
      </c>
      <c r="G50" s="159">
        <f t="shared" si="2"/>
        <v>4.5333333333333332</v>
      </c>
      <c r="H50" s="119" t="s">
        <v>2701</v>
      </c>
      <c r="I50" s="120" t="s">
        <v>220</v>
      </c>
      <c r="J50" s="120" t="s">
        <v>497</v>
      </c>
      <c r="K50" s="116">
        <v>1089859863</v>
      </c>
      <c r="L50" s="123" t="s">
        <v>1148</v>
      </c>
      <c r="M50" s="117">
        <v>1</v>
      </c>
      <c r="N50" s="115" t="s">
        <v>27</v>
      </c>
      <c r="O50" s="123" t="s">
        <v>1148</v>
      </c>
      <c r="P50" s="78"/>
    </row>
    <row r="51" spans="1:16" s="6" customFormat="1" ht="24.75" customHeight="1" outlineLevel="1" x14ac:dyDescent="0.25">
      <c r="A51" s="142">
        <v>4</v>
      </c>
      <c r="B51" s="121" t="s">
        <v>2676</v>
      </c>
      <c r="C51" s="123" t="s">
        <v>31</v>
      </c>
      <c r="D51" s="110" t="s">
        <v>2696</v>
      </c>
      <c r="E51" s="144">
        <v>43449</v>
      </c>
      <c r="F51" s="144">
        <v>43921</v>
      </c>
      <c r="G51" s="159">
        <f t="shared" ref="G51:G107" si="3">IF(AND(E51&lt;&gt;"",F51&lt;&gt;""),((F51-E51)/30),"")</f>
        <v>15.733333333333333</v>
      </c>
      <c r="H51" s="114" t="s">
        <v>2702</v>
      </c>
      <c r="I51" s="120" t="s">
        <v>220</v>
      </c>
      <c r="J51" s="120" t="s">
        <v>497</v>
      </c>
      <c r="K51" s="116">
        <v>3524971960</v>
      </c>
      <c r="L51" s="123" t="s">
        <v>1148</v>
      </c>
      <c r="M51" s="117">
        <v>1</v>
      </c>
      <c r="N51" s="115" t="s">
        <v>2634</v>
      </c>
      <c r="O51" s="123" t="s">
        <v>1148</v>
      </c>
      <c r="P51" s="78"/>
    </row>
    <row r="52" spans="1:16" s="7" customFormat="1" ht="24.75" customHeight="1" outlineLevel="1" x14ac:dyDescent="0.25">
      <c r="A52" s="143">
        <v>5</v>
      </c>
      <c r="B52" s="121" t="s">
        <v>2692</v>
      </c>
      <c r="C52" s="123" t="s">
        <v>31</v>
      </c>
      <c r="D52" s="110" t="s">
        <v>2697</v>
      </c>
      <c r="E52" s="144">
        <v>40360</v>
      </c>
      <c r="F52" s="144">
        <v>40967</v>
      </c>
      <c r="G52" s="159">
        <f t="shared" si="3"/>
        <v>20.233333333333334</v>
      </c>
      <c r="H52" s="119" t="s">
        <v>2703</v>
      </c>
      <c r="I52" s="120" t="s">
        <v>220</v>
      </c>
      <c r="J52" s="120" t="s">
        <v>497</v>
      </c>
      <c r="K52" s="116">
        <v>1500000</v>
      </c>
      <c r="L52" s="123" t="s">
        <v>1148</v>
      </c>
      <c r="M52" s="117">
        <v>1</v>
      </c>
      <c r="N52" s="115" t="s">
        <v>2634</v>
      </c>
      <c r="O52" s="115" t="s">
        <v>1148</v>
      </c>
      <c r="P52" s="79"/>
    </row>
    <row r="53" spans="1:16" s="7" customFormat="1" ht="24.75" customHeight="1" outlineLevel="1" x14ac:dyDescent="0.25">
      <c r="A53" s="143">
        <v>6</v>
      </c>
      <c r="B53" s="121" t="s">
        <v>2693</v>
      </c>
      <c r="C53" s="123" t="s">
        <v>31</v>
      </c>
      <c r="D53" s="110" t="s">
        <v>2698</v>
      </c>
      <c r="E53" s="144">
        <v>41395</v>
      </c>
      <c r="F53" s="144">
        <v>42704</v>
      </c>
      <c r="G53" s="159">
        <f t="shared" si="3"/>
        <v>43.633333333333333</v>
      </c>
      <c r="H53" s="119" t="s">
        <v>2703</v>
      </c>
      <c r="I53" s="120" t="s">
        <v>220</v>
      </c>
      <c r="J53" s="120" t="s">
        <v>497</v>
      </c>
      <c r="K53" s="116">
        <v>1500000</v>
      </c>
      <c r="L53" s="123" t="s">
        <v>1148</v>
      </c>
      <c r="M53" s="117">
        <v>1</v>
      </c>
      <c r="N53" s="115" t="s">
        <v>2634</v>
      </c>
      <c r="O53" s="123" t="s">
        <v>1148</v>
      </c>
      <c r="P53" s="79"/>
    </row>
    <row r="54" spans="1:16" s="7" customFormat="1" ht="24.75" customHeight="1" outlineLevel="1" x14ac:dyDescent="0.25">
      <c r="A54" s="143">
        <v>7</v>
      </c>
      <c r="B54" s="121" t="s">
        <v>2691</v>
      </c>
      <c r="C54" s="123" t="s">
        <v>31</v>
      </c>
      <c r="D54" s="110" t="s">
        <v>2699</v>
      </c>
      <c r="E54" s="144">
        <v>40946</v>
      </c>
      <c r="F54" s="144">
        <v>42334</v>
      </c>
      <c r="G54" s="159">
        <f t="shared" si="3"/>
        <v>46.266666666666666</v>
      </c>
      <c r="H54" s="114" t="s">
        <v>2704</v>
      </c>
      <c r="I54" s="120" t="s">
        <v>220</v>
      </c>
      <c r="J54" s="120" t="s">
        <v>497</v>
      </c>
      <c r="K54" s="118">
        <v>0</v>
      </c>
      <c r="L54" s="123" t="s">
        <v>1148</v>
      </c>
      <c r="M54" s="117">
        <v>1</v>
      </c>
      <c r="N54" s="115" t="s">
        <v>2634</v>
      </c>
      <c r="O54" s="123"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2680</v>
      </c>
      <c r="I114" s="120" t="s">
        <v>208</v>
      </c>
      <c r="J114" s="120" t="s">
        <v>249</v>
      </c>
      <c r="K114" s="68">
        <v>4049971959</v>
      </c>
      <c r="L114" s="100">
        <f>+IF(AND(K114&gt;0,O114="Ejecución"),(K114/877802)*Tabla28[[#This Row],[% participación]],IF(AND(K114&gt;0,O114&lt;&gt;"Ejecución"),"-",""))</f>
        <v>4613.7647886425411</v>
      </c>
      <c r="M114" s="123" t="s">
        <v>1148</v>
      </c>
      <c r="N114" s="172">
        <v>1</v>
      </c>
      <c r="O114" s="161" t="s">
        <v>1150</v>
      </c>
      <c r="P114" s="78"/>
    </row>
    <row r="115" spans="1:16" s="6" customFormat="1" ht="24.75" customHeight="1" x14ac:dyDescent="0.25">
      <c r="A115" s="142">
        <v>2</v>
      </c>
      <c r="B115" s="160" t="s">
        <v>2664</v>
      </c>
      <c r="C115" s="162" t="s">
        <v>31</v>
      </c>
      <c r="D115" s="120" t="s">
        <v>2685</v>
      </c>
      <c r="E115" s="144">
        <v>44177</v>
      </c>
      <c r="F115" s="144">
        <v>44773</v>
      </c>
      <c r="G115" s="159">
        <f t="shared" ref="G115:G116" si="4">IF(AND(E115&lt;&gt;"",F115&lt;&gt;""),((F115-E115)/30),"")</f>
        <v>19.866666666666667</v>
      </c>
      <c r="H115" s="119" t="s">
        <v>2686</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4"/>
        <v>19.766666666666666</v>
      </c>
      <c r="H116" s="64" t="s">
        <v>2677</v>
      </c>
      <c r="I116" s="120" t="s">
        <v>163</v>
      </c>
      <c r="J116" s="63" t="s">
        <v>165</v>
      </c>
      <c r="K116" s="68">
        <v>4475361620</v>
      </c>
      <c r="L116" s="100">
        <f>+IF(AND(K116&gt;0,O116="Ejecución"),(K116/877802)*Tabla28[[#This Row],[% participación]],IF(AND(K116&gt;0,O116&lt;&gt;"Ejecución"),"-",""))</f>
        <v>5098.3725487068841</v>
      </c>
      <c r="M116" s="123" t="s">
        <v>1148</v>
      </c>
      <c r="N116" s="172">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2678</v>
      </c>
      <c r="I117" s="120" t="s">
        <v>163</v>
      </c>
      <c r="J117" s="120" t="s">
        <v>165</v>
      </c>
      <c r="K117" s="68">
        <v>3502645109</v>
      </c>
      <c r="L117" s="100">
        <f>+IF(AND(K117&gt;0,O117="Ejecución"),(K117/877802)*Tabla28[[#This Row],[% participación]],IF(AND(K117&gt;0,O117&lt;&gt;"Ejecución"),"-",""))</f>
        <v>3990.2450769080042</v>
      </c>
      <c r="M117" s="123" t="s">
        <v>1148</v>
      </c>
      <c r="N117" s="172">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2678</v>
      </c>
      <c r="I118" s="120" t="s">
        <v>163</v>
      </c>
      <c r="J118" s="63" t="s">
        <v>183</v>
      </c>
      <c r="K118" s="68">
        <v>1666416442</v>
      </c>
      <c r="L118" s="100">
        <f>+IF(AND(K118&gt;0,O118="Ejecución"),(K118/877802)*Tabla28[[#This Row],[% participación]],IF(AND(K118&gt;0,O118&lt;&gt;"Ejecución"),"-",""))</f>
        <v>1898.3967250017658</v>
      </c>
      <c r="M118" s="123" t="s">
        <v>1148</v>
      </c>
      <c r="N118" s="172">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2679</v>
      </c>
      <c r="I119" s="120" t="s">
        <v>163</v>
      </c>
      <c r="J119" s="63" t="s">
        <v>177</v>
      </c>
      <c r="K119" s="68">
        <v>1699215732</v>
      </c>
      <c r="L119" s="100">
        <f>+IF(AND(K119&gt;0,O119="Ejecución"),(K119/877802)*Tabla28[[#This Row],[% participación]],IF(AND(K119&gt;0,O119&lt;&gt;"Ejecución"),"-",""))</f>
        <v>1935.7619736569295</v>
      </c>
      <c r="M119" s="123" t="s">
        <v>1148</v>
      </c>
      <c r="N119" s="172">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2678</v>
      </c>
      <c r="I120" s="120" t="s">
        <v>163</v>
      </c>
      <c r="J120" s="63" t="s">
        <v>174</v>
      </c>
      <c r="K120" s="68">
        <v>570668652</v>
      </c>
      <c r="L120" s="100">
        <f>+IF(AND(K120&gt;0,O120="Ejecución"),(K120/877802)*Tabla28[[#This Row],[% participación]],IF(AND(K120&gt;0,O120&lt;&gt;"Ejecución"),"-",""))</f>
        <v>650.1109042813755</v>
      </c>
      <c r="M120" s="123" t="s">
        <v>1148</v>
      </c>
      <c r="N120" s="172">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5"/>
        <v>10.6</v>
      </c>
      <c r="H121" s="102" t="s">
        <v>2678</v>
      </c>
      <c r="I121" s="120" t="s">
        <v>163</v>
      </c>
      <c r="J121" s="120" t="s">
        <v>165</v>
      </c>
      <c r="K121" s="68">
        <v>3117330248</v>
      </c>
      <c r="L121" s="100">
        <f>+IF(AND(K121&gt;0,O121="Ejecución"),(K121/877802)*Tabla28[[#This Row],[% participación]],IF(AND(K121&gt;0,O121&lt;&gt;"Ejecución"),"-",""))</f>
        <v>3551.2908924791695</v>
      </c>
      <c r="M121" s="123" t="s">
        <v>1148</v>
      </c>
      <c r="N121" s="172">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2678</v>
      </c>
      <c r="I122" s="120" t="s">
        <v>163</v>
      </c>
      <c r="J122" s="63" t="s">
        <v>170</v>
      </c>
      <c r="K122" s="68">
        <v>498772840</v>
      </c>
      <c r="L122" s="100">
        <f>+IF(AND(K122&gt;0,O122="Ejecución"),(K122/877802)*Tabla28[[#This Row],[% participación]],IF(AND(K122&gt;0,O122&lt;&gt;"Ejecución"),"-",""))</f>
        <v>568.20654316121409</v>
      </c>
      <c r="M122" s="123" t="s">
        <v>1148</v>
      </c>
      <c r="N122" s="172">
        <v>1</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8"/>
      <c r="L123" s="100" t="str">
        <f>+IF(AND(K123&gt;0,O123="Ejecución"),(K123/877802)*Tabla28[[#This Row],[% participación]],IF(AND(K123&gt;0,O123&lt;&gt;"Ejecución"),"-",""))</f>
        <v/>
      </c>
      <c r="M123" s="123"/>
      <c r="N123" s="172" t="str">
        <f t="shared" ref="N123:N160" si="6">+IF(M123="No",1,IF(M123="Si","Ingrese %",""))</f>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119"/>
      <c r="I124" s="120"/>
      <c r="J124" s="120"/>
      <c r="K124" s="68"/>
      <c r="L124" s="100" t="str">
        <f>+IF(AND(K124&gt;0,O124="Ejecución"),(K124/877802)*Tabla28[[#This Row],[% participación]],IF(AND(K124&gt;0,O124&lt;&gt;"Ejecución"),"-",""))</f>
        <v/>
      </c>
      <c r="M124" s="123"/>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100959661.44</v>
      </c>
      <c r="F185" s="92"/>
      <c r="G185" s="93"/>
      <c r="H185" s="88"/>
      <c r="I185" s="90" t="s">
        <v>2627</v>
      </c>
      <c r="J185" s="165">
        <f>+SUM(M179:M183)</f>
        <v>0.02</v>
      </c>
      <c r="K185" s="235" t="s">
        <v>2628</v>
      </c>
      <c r="L185" s="235"/>
      <c r="M185" s="94">
        <f>+J185*(SUM(K20:K35))</f>
        <v>67306440.960000008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2681</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7" t="s">
        <v>2682</v>
      </c>
      <c r="L211" s="21"/>
      <c r="M211" s="21"/>
      <c r="N211" s="21"/>
      <c r="O211" s="8"/>
    </row>
    <row r="212" spans="1:15" x14ac:dyDescent="0.25">
      <c r="A212" s="9"/>
      <c r="B212" s="27" t="s">
        <v>2619</v>
      </c>
      <c r="C212" s="146" t="s">
        <v>2681</v>
      </c>
      <c r="D212" s="21"/>
      <c r="G212" s="27" t="s">
        <v>2621</v>
      </c>
      <c r="H212" s="147" t="s">
        <v>2683</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2020-12-29T13:56:55Z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