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a\Documents\ADMINISTRATIVO\Invitaciones a ofertar\2021\Nueva carpeta\"/>
    </mc:Choice>
  </mc:AlternateContent>
  <xr:revisionPtr revIDLastSave="0" documentId="8_{F1BC76EF-C0A0-47ED-925C-94EE5719B3F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4" i="12" l="1"/>
  <c r="N12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<sst xmlns="http://schemas.openxmlformats.org/spreadsheetml/2006/main" count="3116" uniqueCount="2695">
  <si>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</si>
  <si>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</si>
  <si>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</si>
  <si>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</si>
  <si>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</si>
  <si>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</si>
  <si>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</si>
  <si>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</si>
  <si>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</si>
  <si>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</si>
  <si>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</si>
  <si>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</si>
  <si>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</si>
  <si>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</si>
  <si>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</si>
  <si>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</si>
  <si>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</si>
  <si>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</si>
  <si>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</si>
  <si>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</si>
  <si>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</si>
  <si>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</si>
  <si>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</si>
  <si>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</si>
  <si>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</si>
  <si>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</si>
  <si>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</si>
  <si>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</si>
  <si>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</si>
  <si>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</si>
  <si>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</si>
  <si>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</si>
  <si>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</si>
  <si>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</si>
  <si>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</si>
  <si>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</si>
  <si>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</si>
  <si>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</si>
  <si>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</si>
  <si>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</si>
  <si>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</si>
  <si>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</si>
  <si>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</si>
  <si>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</si>
  <si>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</si>
  <si>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</si>
  <si>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</si>
  <si>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</si>
  <si>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</si>
  <si>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</si>
  <si>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</si>
  <si>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</si>
  <si>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</si>
  <si>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</si>
  <si>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</si>
  <si>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</si>
  <si>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</si>
  <si>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</si>
  <si>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</si>
  <si>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</si>
  <si>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</si>
  <si>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</si>
  <si>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</si>
  <si>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</si>
  <si>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</si>
  <si>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</si>
  <si>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</si>
  <si>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</si>
  <si>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</si>
  <si>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</si>
  <si>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</si>
  <si>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</si>
  <si>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</si>
  <si>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</si>
  <si>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</si>
  <si>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</si>
  <si>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</si>
  <si>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</si>
  <si>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</si>
  <si>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</si>
  <si>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</si>
  <si>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</si>
  <si>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</si>
  <si>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</si>
  <si>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</si>
  <si>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</si>
  <si>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</si>
  <si>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</si>
  <si>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</si>
  <si>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</si>
  <si>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</si>
  <si>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</si>
  <si>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</si>
  <si>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</si>
  <si>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</si>
  <si>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</si>
  <si>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</si>
  <si>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</si>
  <si>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</si>
  <si>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</si>
  <si>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</si>
  <si>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</si>
  <si>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</si>
  <si>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</si>
  <si>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</si>
  <si>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</si>
  <si>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</si>
  <si>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</si>
  <si>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</si>
  <si>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</si>
  <si>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</si>
  <si>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</si>
  <si>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</si>
  <si>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</si>
  <si>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</si>
  <si>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</si>
  <si>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</si>
  <si>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</si>
  <si>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</si>
  <si>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</si>
  <si>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</si>
  <si>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</si>
  <si>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</si>
  <si>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</si>
  <si>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</si>
  <si>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</si>
  <si>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</si>
  <si>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</si>
  <si>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</si>
  <si>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</si>
  <si>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</si>
  <si>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</si>
  <si>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</si>
  <si>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</si>
  <si>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</si>
  <si>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</si>
  <si>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</si>
  <si>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</si>
  <si>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</si>
  <si>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</si>
  <si>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</si>
  <si>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</si>
  <si>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</si>
  <si>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</si>
  <si>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</si>
  <si>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</si>
  <si>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</si>
  <si>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</si>
  <si>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</si>
  <si>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</si>
  <si>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</si>
  <si>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</si>
  <si>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</si>
  <si>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</si>
  <si>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</si>
  <si>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</si>
  <si>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</si>
  <si>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</si>
  <si>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</si>
  <si>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</si>
  <si>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</si>
  <si>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</si>
  <si>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</si>
  <si>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</si>
  <si>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</si>
  <si>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</si>
  <si>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</si>
  <si>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</si>
  <si>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</si>
  <si>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</si>
  <si>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</si>
  <si>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</si>
  <si>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</si>
  <si>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</si>
  <si>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</si>
  <si>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</si>
  <si>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</si>
  <si>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</si>
  <si>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</si>
  <si>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</si>
  <si>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</si>
  <si>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</si>
  <si>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</si>
  <si>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</si>
  <si>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</si>
  <si>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</si>
  <si>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</si>
  <si>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</si>
  <si>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</si>
  <si>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</si>
  <si>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</si>
  <si>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</si>
  <si>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</si>
  <si>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</si>
  <si>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</si>
  <si>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</si>
  <si>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</si>
  <si>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</si>
  <si>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</si>
  <si>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</si>
  <si>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</si>
  <si>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</si>
  <si>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</si>
  <si>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</si>
  <si>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</si>
  <si>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</si>
  <si>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</si>
  <si>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</si>
  <si>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</si>
  <si>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</si>
  <si>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</si>
  <si>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</si>
  <si>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</si>
  <si>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</si>
  <si>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</si>
  <si>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</si>
  <si>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</si>
  <si>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</si>
  <si>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</si>
  <si>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</si>
  <si>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</si>
  <si>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</si>
  <si>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</si>
  <si>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</si>
  <si>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</si>
  <si>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</si>
  <si>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</si>
  <si>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</si>
  <si>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</si>
  <si>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</si>
  <si>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</si>
  <si>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</si>
  <si>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</si>
  <si>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</si>
  <si>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</si>
  <si>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</si>
  <si>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</si>
  <si>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</si>
  <si>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</si>
  <si>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</si>
  <si>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</si>
  <si>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</si>
  <si>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</si>
  <si>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</si>
  <si>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</si>
  <si>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</si>
  <si>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</si>
  <si>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</si>
  <si>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</si>
  <si>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</si>
  <si>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</si>
  <si>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</si>
  <si>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</si>
  <si>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</si>
  <si>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</si>
  <si>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</si>
  <si>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</si>
  <si>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</si>
  <si>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</si>
  <si>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</si>
  <si>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</si>
  <si>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</si>
  <si>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</si>
  <si>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</si>
  <si>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</si>
  <si>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</si>
  <si>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</si>
  <si>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</si>
  <si>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</si>
  <si>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</si>
  <si>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</si>
  <si>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</si>
  <si>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</si>
  <si>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</si>
  <si>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</si>
  <si>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</si>
  <si>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</si>
  <si>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</si>
  <si>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</si>
  <si>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</si>
  <si>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</si>
  <si>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</si>
  <si>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</si>
  <si>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</si>
  <si>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</si>
  <si>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</si>
  <si>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</si>
  <si>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</si>
  <si>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</si>
  <si>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</si>
  <si>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</si>
  <si>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</si>
  <si>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</si>
  <si>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</si>
  <si>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</si>
  <si>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</si>
  <si>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</si>
  <si>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</si>
  <si>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</si>
  <si>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</si>
  <si>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</si>
  <si>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</si>
  <si>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</si>
  <si>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</si>
  <si>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</si>
  <si>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</si>
  <si>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</si>
  <si>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</si>
  <si>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</si>
  <si>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</si>
  <si>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</si>
  <si>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</si>
  <si>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</si>
  <si>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</si>
  <si>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</si>
  <si>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</si>
  <si>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</si>
  <si>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</si>
  <si>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</si>
  <si>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</si>
  <si>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</si>
  <si>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</si>
  <si>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</si>
  <si>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</si>
  <si>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</si>
  <si>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</si>
  <si>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</si>
  <si>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</si>
  <si>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</si>
  <si>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</si>
  <si>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</si>
  <si>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</si>
  <si>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</si>
  <si>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</si>
  <si>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</si>
  <si>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</si>
  <si>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</si>
  <si>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</si>
  <si>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</si>
  <si>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</si>
  <si>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</si>
  <si>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</si>
  <si>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</si>
  <si>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</si>
  <si>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</si>
  <si>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</si>
  <si>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</si>
  <si>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</si>
  <si>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</si>
  <si>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</si>
  <si>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</si>
  <si>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</si>
  <si>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</si>
  <si>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</si>
  <si>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</si>
  <si>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</si>
  <si>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</si>
  <si>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</si>
  <si>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</si>
  <si>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</si>
  <si>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</si>
  <si>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</si>
  <si>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</si>
  <si>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</si>
  <si>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</si>
  <si>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</si>
  <si>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</si>
  <si>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</si>
  <si>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</si>
  <si>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</si>
  <si>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</si>
  <si>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</si>
  <si>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</si>
  <si>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</si>
  <si>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</si>
  <si>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</si>
  <si>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</si>
  <si>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</si>
  <si>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</si>
  <si>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</si>
  <si>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</si>
  <si>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</si>
  <si>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</si>
  <si>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</si>
  <si>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</si>
  <si>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</si>
  <si>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</si>
  <si>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</si>
  <si>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</si>
  <si>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</si>
  <si>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</si>
  <si>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</si>
  <si>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</si>
  <si>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</si>
  <si>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</si>
  <si>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</si>
  <si>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</si>
  <si>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</si>
  <si>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</si>
  <si>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</si>
  <si>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</si>
  <si>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</si>
  <si>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</si>
  <si>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</si>
  <si>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</si>
  <si>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</si>
  <si>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</si>
  <si>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</si>
  <si>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</si>
  <si>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</si>
  <si>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</si>
  <si>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</si>
  <si>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</si>
  <si>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</si>
  <si>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</si>
  <si>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</si>
  <si>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</si>
  <si>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</si>
  <si>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</si>
  <si>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</si>
  <si>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</si>
  <si>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</si>
  <si>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</si>
  <si>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</si>
  <si>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</si>
  <si>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</si>
  <si>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</si>
  <si>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</si>
  <si>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</si>
  <si>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</si>
  <si>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</si>
  <si>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</si>
  <si>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</si>
  <si>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</si>
  <si>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</si>
  <si>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</si>
  <si>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</si>
  <si>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</si>
  <si>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</si>
  <si>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</si>
  <si>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</si>
  <si>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</si>
  <si>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</si>
  <si>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</si>
  <si>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</si>
  <si>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</si>
  <si>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</si>
  <si>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</si>
  <si>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</si>
  <si>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</si>
  <si>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</si>
  <si>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</si>
  <si>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</si>
  <si>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</si>
  <si>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</si>
  <si>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</si>
  <si>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</si>
  <si>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</si>
  <si>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</si>
  <si>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</si>
  <si>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</si>
  <si>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</si>
  <si>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</si>
  <si>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</si>
  <si>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</si>
  <si>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</si>
  <si>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</si>
  <si>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</si>
  <si>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</si>
  <si>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</si>
  <si>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</si>
  <si>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</si>
  <si>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</si>
  <si>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</si>
  <si>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</si>
  <si>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</si>
  <si>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</si>
  <si>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</si>
  <si>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</si>
  <si>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</si>
  <si>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</si>
  <si>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</si>
  <si>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</si>
  <si>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</si>
  <si>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</si>
  <si>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</si>
  <si>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</si>
  <si>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</si>
  <si>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</si>
  <si>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</si>
  <si>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</si>
  <si>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</si>
  <si>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</si>
  <si>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</si>
  <si>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</si>
  <si>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</si>
  <si>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</si>
  <si>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</si>
  <si>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</si>
  <si>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</si>
  <si>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</si>
  <si>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</si>
  <si>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</si>
  <si>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</si>
  <si>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</si>
  <si>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</si>
  <si>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</si>
  <si>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</si>
  <si>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</si>
  <si>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</si>
  <si>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</si>
  <si>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</si>
  <si>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</si>
  <si>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</si>
  <si>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</si>
  <si>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</si>
  <si>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</si>
  <si>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</si>
  <si>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</si>
  <si>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</si>
  <si>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</si>
  <si>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</si>
  <si>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</si>
  <si>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</si>
  <si>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</si>
  <si>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</si>
  <si>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</si>
  <si>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</si>
  <si>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</si>
  <si>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</si>
  <si>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</si>
  <si>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</si>
  <si>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</si>
  <si>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</si>
  <si>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</si>
  <si>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</si>
  <si>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</si>
  <si>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</si>
  <si>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</si>
  <si>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</si>
  <si>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</si>
  <si>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</si>
  <si>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</si>
  <si>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</si>
  <si>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</si>
  <si>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</si>
  <si>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</si>
  <si>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</si>
  <si>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</si>
  <si>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</si>
  <si>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</si>
  <si>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</si>
  <si>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</si>
  <si>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</si>
  <si>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</si>
  <si>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</si>
  <si>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</si>
  <si>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</si>
  <si>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</si>
  <si>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</si>
  <si>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</si>
  <si>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</si>
  <si>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</si>
  <si>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</si>
  <si>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</si>
  <si>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</si>
  <si>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</si>
  <si>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</si>
  <si>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</si>
  <si>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</si>
  <si>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</si>
  <si>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</si>
  <si>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</si>
  <si>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</si>
  <si>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</si>
  <si>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</si>
  <si>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</si>
  <si>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</si>
  <si>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</si>
  <si>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</si>
  <si>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</si>
  <si>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</si>
  <si>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</si>
  <si>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</si>
  <si>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</si>
  <si>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</si>
  <si>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</si>
  <si>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</si>
  <si>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</si>
  <si>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</si>
  <si>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</si>
  <si>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</si>
  <si>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</si>
  <si>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</si>
  <si>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</si>
  <si>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</si>
  <si>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</si>
  <si>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</si>
  <si>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</si>
  <si>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</si>
  <si>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</si>
  <si>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</si>
  <si>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</si>
  <si>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</si>
  <si>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</si>
  <si>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</si>
  <si>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</si>
  <si>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</si>
  <si>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</si>
  <si>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</si>
  <si>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</si>
  <si>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</si>
  <si>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</si>
  <si>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</si>
  <si>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</si>
  <si>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</si>
  <si>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</si>
  <si>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</si>
  <si>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</si>
  <si>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</si>
  <si>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</si>
  <si>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</si>
  <si>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</si>
  <si>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</si>
  <si>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</si>
  <si>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</si>
  <si>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</si>
  <si>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</si>
  <si>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</si>
  <si>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</si>
  <si>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</si>
  <si>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</si>
  <si>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</si>
  <si>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</si>
  <si>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</si>
  <si>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</si>
  <si>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</si>
  <si>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</si>
  <si>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</si>
  <si>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</si>
  <si>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</si>
  <si>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</si>
  <si>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</si>
  <si>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</si>
  <si>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</si>
  <si>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</si>
  <si>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</si>
  <si>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</si>
  <si>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</si>
  <si>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</si>
  <si>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</si>
  <si>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</si>
  <si>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</si>
  <si>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</si>
  <si>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</si>
  <si>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</si>
  <si>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</si>
  <si>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</si>
  <si>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</si>
  <si>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</si>
  <si>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</si>
  <si>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</si>
  <si>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</si>
  <si>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</si>
  <si>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</si>
  <si>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</si>
  <si>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</si>
  <si>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</si>
  <si>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</si>
  <si>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</si>
  <si>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</si>
  <si>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</si>
  <si>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</si>
  <si>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</si>
  <si>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</si>
  <si>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</si>
  <si>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</si>
  <si>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</si>
  <si>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</si>
  <si>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</si>
  <si>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</si>
  <si>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</si>
  <si>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</si>
  <si>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</si>
  <si>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</si>
  <si>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</si>
  <si>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</si>
  <si>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</si>
  <si>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</si>
  <si>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</si>
  <si>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</si>
  <si>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</si>
  <si>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</si>
  <si>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</si>
  <si>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</si>
  <si>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</si>
  <si>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</si>
  <si>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</si>
  <si>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</si>
  <si>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</si>
  <si>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</si>
  <si>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</si>
  <si>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</si>
  <si>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</si>
  <si>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</si>
  <si>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</si>
  <si>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</si>
  <si>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</si>
  <si>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</si>
  <si>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</si>
  <si>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</si>
  <si>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</si>
  <si>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</si>
  <si>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</si>
  <si>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</si>
  <si>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</si>
  <si>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</si>
  <si>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</si>
  <si>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</si>
  <si>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</si>
  <si>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</si>
  <si>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</si>
  <si>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</si>
  <si>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</si>
  <si>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</si>
  <si>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</si>
  <si>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</si>
  <si>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</si>
  <si>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</si>
  <si>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</si>
  <si>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</si>
  <si>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</si>
  <si>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</si>
  <si>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</si>
  <si>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</si>
  <si>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</si>
  <si>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</si>
  <si>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</si>
  <si>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</si>
  <si>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</si>
  <si>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</si>
  <si>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</si>
  <si>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</si>
  <si>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</si>
  <si>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</si>
  <si>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</si>
  <si>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</si>
  <si>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</si>
  <si>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</si>
  <si>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</si>
  <si>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</si>
  <si>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</si>
  <si>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</si>
  <si>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</si>
  <si>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</si>
  <si>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</si>
  <si>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</si>
  <si>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</si>
  <si>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</si>
  <si>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</si>
  <si>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</si>
  <si>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</si>
  <si>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</si>
  <si>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</si>
  <si>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</si>
  <si>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</si>
  <si>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</si>
  <si>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</si>
  <si>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</si>
  <si>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</si>
  <si>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</si>
  <si>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</si>
  <si>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</si>
  <si>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</si>
  <si>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</si>
  <si>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</si>
  <si>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</si>
  <si>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</si>
  <si>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</si>
  <si>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</si>
  <si>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</si>
  <si>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</si>
  <si>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</si>
  <si>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</si>
  <si>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</si>
  <si>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</si>
  <si>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</si>
  <si>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</si>
  <si>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</si>
  <si>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</si>
  <si>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</si>
  <si>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</si>
  <si>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</si>
  <si>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</si>
  <si>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</si>
  <si>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</si>
  <si>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</si>
  <si>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</si>
  <si>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</si>
  <si>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</si>
  <si>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</si>
  <si>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</si>
  <si>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</si>
  <si>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</si>
  <si>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</si>
  <si>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</si>
  <si>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</si>
  <si>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</si>
  <si>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</si>
  <si>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</si>
  <si>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</si>
  <si>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</si>
  <si>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</si>
  <si>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</si>
  <si>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</si>
  <si>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</si>
  <si>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</si>
  <si>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</si>
  <si>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</si>
  <si>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</si>
  <si>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</si>
  <si>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</si>
  <si>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</si>
  <si>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</si>
  <si>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</si>
  <si>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</si>
  <si>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</si>
  <si>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</si>
  <si>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</si>
  <si>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</si>
  <si>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</si>
  <si>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</si>
  <si>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</si>
  <si>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</si>
  <si>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</si>
  <si>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</si>
  <si>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</si>
  <si>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</si>
  <si>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</si>
  <si>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</si>
  <si>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</si>
  <si>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</si>
  <si>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</si>
  <si>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</si>
  <si>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</si>
  <si>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</si>
  <si>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</si>
  <si>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</si>
  <si>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</si>
  <si>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</si>
  <si>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</si>
  <si>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</si>
  <si>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</si>
  <si>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</si>
  <si>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</si>
  <si>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</si>
  <si>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</si>
  <si>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</si>
  <si>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</si>
  <si>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</si>
  <si>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</si>
  <si>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</si>
  <si>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</si>
  <si>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</si>
  <si>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</si>
  <si>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</si>
  <si>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</si>
  <si>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</si>
  <si>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</si>
  <si>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</si>
  <si>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</si>
  <si>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</si>
  <si>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</si>
  <si>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</si>
  <si>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</si>
  <si>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</si>
  <si>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</si>
  <si>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</si>
  <si>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</si>
  <si>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</si>
  <si>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</si>
  <si>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</si>
  <si>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</si>
  <si>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</si>
  <si>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</si>
  <si>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</si>
  <si>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</si>
  <si>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</si>
  <si>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</si>
  <si>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</si>
  <si>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</si>
  <si>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</si>
  <si>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</si>
  <si>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</si>
  <si>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</si>
  <si>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</si>
  <si>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</si>
  <si>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</si>
  <si>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</si>
  <si>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</si>
  <si>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</si>
  <si>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</si>
  <si>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</si>
  <si>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</si>
  <si>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</si>
  <si>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</si>
  <si>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</si>
  <si>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</si>
  <si>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</si>
  <si>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</si>
  <si>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</si>
  <si>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</si>
  <si>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</si>
  <si>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</si>
  <si>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</si>
  <si>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</si>
  <si>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</si>
  <si>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</si>
  <si>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</si>
  <si>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</si>
  <si>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</si>
  <si>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</si>
  <si>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</si>
  <si>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</si>
  <si>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</si>
  <si>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</si>
  <si>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</si>
  <si>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</si>
  <si>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</si>
  <si>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</si>
  <si>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</si>
  <si>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</si>
  <si>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</si>
  <si>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</si>
  <si>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</si>
  <si>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</si>
  <si>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</si>
  <si>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</si>
  <si>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</si>
  <si>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</si>
  <si>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</si>
  <si>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</si>
  <si>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</si>
  <si>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</si>
  <si>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</si>
  <si>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</si>
  <si>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</si>
  <si>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</si>
  <si>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</si>
  <si>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</si>
  <si>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</si>
  <si>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</si>
  <si>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</si>
  <si>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</si>
  <si>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</si>
  <si>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</si>
  <si>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</si>
  <si>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</si>
  <si>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</si>
  <si>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</si>
  <si>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</si>
  <si>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</si>
  <si>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</si>
  <si>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</si>
  <si>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</si>
  <si>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</si>
  <si>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</si>
  <si>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</si>
  <si>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</si>
  <si>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</si>
  <si>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</si>
  <si>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</si>
  <si>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</si>
  <si>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</si>
  <si>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</si>
  <si>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</si>
  <si>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</si>
  <si>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</si>
  <si>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</si>
  <si>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</si>
  <si>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</si>
  <si>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</si>
  <si>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</si>
  <si>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</si>
  <si>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</si>
  <si>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</si>
  <si>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</si>
  <si>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</si>
  <si>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</si>
  <si>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</si>
  <si>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</si>
  <si>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</si>
  <si>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</si>
  <si>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</si>
  <si>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</si>
  <si>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</si>
  <si>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</si>
  <si>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</si>
  <si>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</si>
  <si>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</si>
  <si>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</si>
  <si>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</si>
  <si>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</si>
  <si>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</si>
  <si>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</si>
  <si>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</si>
  <si>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</si>
  <si>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</si>
  <si>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</si>
  <si>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</si>
  <si>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</si>
  <si>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</si>
  <si>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</si>
  <si>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</si>
  <si>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</si>
  <si>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</si>
  <si>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</si>
  <si>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</si>
  <si>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</si>
  <si>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</si>
  <si>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</si>
  <si>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</si>
  <si>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</si>
  <si>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</si>
  <si>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</si>
  <si>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</si>
  <si>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</si>
  <si>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</si>
  <si>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</si>
  <si>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</si>
  <si>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</si>
  <si>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</si>
  <si>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</si>
  <si>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</si>
  <si>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</si>
  <si>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</si>
  <si>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</si>
  <si>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</si>
  <si>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</si>
  <si>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</si>
  <si>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</si>
  <si>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</si>
  <si>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</si>
  <si>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</si>
  <si>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</si>
  <si>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</si>
  <si>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</si>
  <si>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</si>
  <si>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</si>
  <si>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</si>
  <si>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</si>
  <si>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</si>
  <si>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</si>
  <si>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</si>
  <si>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</si>
  <si>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</si>
  <si>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</si>
  <si>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</si>
  <si>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</si>
  <si>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</si>
  <si>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</si>
  <si>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</si>
  <si>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</si>
  <si>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</si>
  <si>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</si>
  <si>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</si>
  <si>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</si>
  <si>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</si>
  <si>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</si>
  <si>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</si>
  <si>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</si>
  <si>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</si>
  <si>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</si>
  <si>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</si>
  <si>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</si>
  <si>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</si>
  <si>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</si>
  <si>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</si>
  <si>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</si>
  <si>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</si>
  <si>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</si>
  <si>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</si>
  <si>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</si>
  <si>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</si>
  <si>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</si>
  <si>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</si>
  <si>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</si>
  <si>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</si>
  <si>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</si>
  <si>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</si>
  <si>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</si>
  <si>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</si>
  <si>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</si>
  <si>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</si>
  <si>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</si>
  <si>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</si>
  <si>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</si>
  <si>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</si>
  <si>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</si>
  <si>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</si>
  <si>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</si>
  <si>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</si>
  <si>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</si>
  <si>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</si>
  <si>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</si>
  <si>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</si>
  <si>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</si>
  <si>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</si>
  <si>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</si>
  <si>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</si>
  <si>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</si>
  <si>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</si>
  <si>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</si>
  <si>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</si>
  <si>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</si>
  <si>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</si>
  <si>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</si>
  <si>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</si>
  <si>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</si>
  <si>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</si>
  <si>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</si>
  <si>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</si>
  <si>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</si>
  <si>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</si>
  <si>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</si>
  <si>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</si>
  <si>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</si>
  <si>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</si>
  <si>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</si>
  <si>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</si>
  <si>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</si>
  <si>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</si>
  <si>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</si>
  <si>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</si>
  <si>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</si>
  <si>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</si>
  <si>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</si>
  <si>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</si>
  <si>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</si>
  <si>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</si>
  <si>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</si>
  <si>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</si>
  <si>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</si>
  <si>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</si>
  <si>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</si>
  <si>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</si>
  <si>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</si>
  <si>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</si>
  <si>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</si>
  <si>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</si>
  <si>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</si>
  <si>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</si>
  <si>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</si>
  <si>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</si>
  <si>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</si>
  <si>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</si>
  <si>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</si>
  <si>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</si>
  <si>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</si>
  <si>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</si>
  <si>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</si>
  <si>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</si>
  <si>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</si>
  <si>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</si>
  <si>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</si>
  <si>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</si>
  <si>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</si>
  <si>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</si>
  <si>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</si>
  <si>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</si>
  <si>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</si>
  <si>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</si>
  <si>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</si>
  <si>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</si>
  <si>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</si>
  <si>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</si>
  <si>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</si>
  <si>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</si>
  <si>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</si>
  <si>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</si>
  <si>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</si>
  <si>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</si>
  <si>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</si>
  <si>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</si>
  <si>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</si>
  <si>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</si>
  <si>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</si>
  <si>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</si>
  <si>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</si>
  <si>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</si>
  <si>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</si>
  <si>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</si>
  <si>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</si>
  <si>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</si>
  <si>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</si>
  <si>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</si>
  <si>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</si>
  <si>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</si>
  <si>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</si>
  <si>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</si>
  <si>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</si>
  <si>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</si>
  <si>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</si>
  <si>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</si>
  <si>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</si>
  <si>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</si>
  <si>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</si>
  <si>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</si>
  <si>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</si>
  <si>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</si>
  <si>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</si>
  <si>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</si>
  <si>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</si>
  <si>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</si>
  <si>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</si>
  <si>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</si>
  <si>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</si>
  <si>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</si>
  <si>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</si>
  <si>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</si>
  <si>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</si>
  <si>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</si>
  <si>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</si>
  <si>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</si>
  <si>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</si>
  <si>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</si>
  <si>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</si>
  <si>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</si>
  <si>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</si>
  <si>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</si>
  <si>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</si>
  <si>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</si>
  <si>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</si>
  <si>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</si>
  <si>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</si>
  <si>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</si>
  <si>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</si>
  <si>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</si>
  <si>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</si>
  <si>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</si>
  <si>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</si>
  <si>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</si>
  <si>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</si>
  <si>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</si>
  <si>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</si>
  <si>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</si>
  <si>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</si>
  <si>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</si>
  <si>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</si>
  <si>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</si>
  <si>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</si>
  <si>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</si>
  <si>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</si>
  <si>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</si>
  <si>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</si>
  <si>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</si>
  <si>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</si>
  <si>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</si>
  <si>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</si>
  <si>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</si>
  <si>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</si>
  <si>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</si>
  <si>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</si>
  <si>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</si>
  <si>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</si>
  <si>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</si>
  <si>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</si>
  <si>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</si>
  <si>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</si>
  <si>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</si>
  <si>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</si>
  <si>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</si>
  <si>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</si>
  <si>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</si>
  <si>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</si>
  <si>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</si>
  <si>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</si>
  <si>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</si>
  <si>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</si>
  <si>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</si>
  <si>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</si>
  <si>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</si>
  <si>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</si>
  <si>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</si>
  <si>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</si>
  <si>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</si>
  <si>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</si>
  <si>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</si>
  <si>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</si>
  <si>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</si>
  <si>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</si>
  <si>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</si>
  <si>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</si>
  <si>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</si>
  <si>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</si>
  <si>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</si>
  <si>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</si>
  <si>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</si>
  <si>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</si>
  <si>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</si>
  <si>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</si>
  <si>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</si>
  <si>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</si>
  <si>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</si>
  <si>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</si>
  <si>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</si>
  <si>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</si>
  <si>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</si>
  <si>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</si>
  <si>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</si>
  <si>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</si>
  <si>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</si>
  <si>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</si>
  <si>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</si>
  <si>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</si>
  <si>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</si>
  <si>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</si>
  <si>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</si>
  <si>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</si>
  <si>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</si>
  <si>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</si>
  <si>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</si>
  <si>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</si>
  <si>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</si>
  <si>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</si>
  <si>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</si>
  <si>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</si>
  <si>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</si>
  <si>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</si>
  <si>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</si>
  <si>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</si>
  <si>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</si>
  <si>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</si>
  <si>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</si>
  <si>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</si>
  <si>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</si>
  <si>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</si>
  <si>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</si>
  <si>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</si>
  <si>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</si>
  <si>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</si>
  <si>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</si>
  <si>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</si>
  <si>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</si>
  <si>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</si>
  <si>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</si>
  <si>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</si>
  <si>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</si>
  <si>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</si>
  <si>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</si>
  <si>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</si>
  <si>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</si>
  <si>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</si>
  <si>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</si>
  <si>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</si>
  <si>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</si>
  <si>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</si>
  <si>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</si>
  <si>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</si>
  <si>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</si>
  <si>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</si>
  <si>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</si>
  <si>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</si>
  <si>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</si>
  <si>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</si>
  <si>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</si>
  <si>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</si>
  <si>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</si>
  <si>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</si>
  <si>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</si>
  <si>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</si>
  <si>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</si>
  <si>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</si>
  <si>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</si>
  <si>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</si>
  <si>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</si>
  <si>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</si>
  <si>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</si>
  <si>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</si>
  <si>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</si>
  <si>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</si>
  <si>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</si>
  <si>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</si>
  <si>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</si>
  <si>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</si>
  <si>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</si>
  <si>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</si>
  <si>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</si>
  <si>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</si>
  <si>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</si>
  <si>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</si>
  <si>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</si>
  <si>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</si>
  <si>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</si>
  <si>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</si>
  <si>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</si>
  <si>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</si>
  <si>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</si>
  <si>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</si>
  <si>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</si>
  <si>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</si>
  <si>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</si>
  <si>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</si>
  <si>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</si>
  <si>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</si>
  <si>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</si>
  <si>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</si>
  <si>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</si>
  <si>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</si>
  <si>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</si>
  <si>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</si>
  <si>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</si>
  <si>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</si>
  <si>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</si>
  <si>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</si>
  <si>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</si>
  <si>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</si>
  <si>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</si>
  <si>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</si>
  <si>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</si>
  <si>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</si>
  <si>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</si>
  <si>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</si>
  <si>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</si>
  <si>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</si>
  <si>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</si>
  <si>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</si>
  <si>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</si>
  <si>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</si>
  <si>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</si>
  <si>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</si>
  <si>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</si>
  <si>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</si>
  <si>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</si>
  <si>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</si>
  <si>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</si>
  <si>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</si>
  <si>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</si>
  <si>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</si>
  <si>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</si>
  <si>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</si>
  <si>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</si>
  <si>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</si>
  <si>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</si>
  <si>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</si>
  <si>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</si>
  <si>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</si>
  <si>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</si>
  <si>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</si>
  <si>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</si>
  <si>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</si>
  <si>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</si>
  <si>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</si>
  <si>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</si>
  <si>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</si>
  <si>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</si>
  <si>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</si>
  <si>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</si>
  <si>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</si>
  <si>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</si>
  <si>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</si>
  <si>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</si>
  <si>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</si>
  <si>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</si>
  <si>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</si>
  <si>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</si>
  <si>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</si>
  <si>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</si>
  <si>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</si>
  <si>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</si>
  <si>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</si>
  <si>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</si>
  <si>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</si>
  <si>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</si>
  <si>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</si>
  <si>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</si>
  <si>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</si>
  <si>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</si>
  <si>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</si>
  <si>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</si>
  <si>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</si>
  <si>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</si>
  <si>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</si>
  <si>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</si>
  <si>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</si>
  <si>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</si>
  <si>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</si>
  <si>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</si>
  <si>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</si>
  <si>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</si>
  <si>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</si>
  <si>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</si>
  <si>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</si>
  <si>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</si>
  <si>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</si>
  <si>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</si>
  <si>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</si>
  <si>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</si>
  <si>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</si>
  <si>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</si>
  <si>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</si>
  <si>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</si>
  <si>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</si>
  <si>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</si>
  <si>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</si>
  <si>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</si>
  <si>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</si>
  <si>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</si>
  <si>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</si>
  <si>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</si>
  <si>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</si>
  <si>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</si>
  <si>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</si>
  <si>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</si>
  <si>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</si>
  <si>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</si>
  <si>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</si>
  <si>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</si>
  <si>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</si>
  <si>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</si>
  <si>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</si>
  <si>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</si>
  <si>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</si>
  <si>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</si>
  <si>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</si>
  <si>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</si>
  <si>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</si>
  <si>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</si>
  <si>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</si>
  <si>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</si>
  <si>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</si>
  <si>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</si>
  <si>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</si>
  <si>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</si>
  <si>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</si>
  <si>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</si>
  <si>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</si>
  <si>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</si>
  <si>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</si>
  <si>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</si>
  <si>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</si>
  <si>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</si>
  <si>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</si>
  <si>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</si>
  <si>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</si>
  <si>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</si>
  <si>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</si>
  <si>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</si>
  <si>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</si>
  <si>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</si>
  <si>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</si>
  <si>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</si>
  <si>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</si>
  <si>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</si>
  <si>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</si>
  <si>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</si>
  <si>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</si>
  <si>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</si>
  <si>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</si>
  <si>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</si>
  <si>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</si>
  <si>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</si>
  <si>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</si>
  <si>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</si>
  <si>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</si>
  <si>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</si>
  <si>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</si>
  <si>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</si>
  <si>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</si>
  <si>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</si>
  <si>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</si>
  <si>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</si>
  <si>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</si>
  <si>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</si>
  <si>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</si>
  <si>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</si>
  <si>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</si>
  <si>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</si>
  <si>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</si>
  <si>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</si>
  <si>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</si>
  <si>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</si>
  <si>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</si>
  <si>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</si>
  <si>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</si>
  <si>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</si>
  <si>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</si>
  <si>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</si>
  <si>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</si>
  <si>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</si>
  <si>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</si>
  <si>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</si>
  <si>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</si>
  <si>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</si>
  <si>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</si>
  <si>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</si>
  <si>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</si>
  <si>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</si>
  <si>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</si>
  <si>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</si>
  <si>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</si>
  <si>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</si>
  <si>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</si>
  <si>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</si>
  <si>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</si>
  <si>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</si>
  <si>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</si>
  <si>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</si>
  <si>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</si>
  <si>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</si>
  <si>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</si>
  <si>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</si>
  <si>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</si>
  <si>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</si>
  <si>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</si>
  <si>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</si>
  <si>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</si>
  <si>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</si>
  <si>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</si>
  <si>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</si>
  <si>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</si>
  <si>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</si>
  <si>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</si>
  <si>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</si>
  <si>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</si>
  <si>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</si>
  <si>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</si>
  <si>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</si>
  <si>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</si>
  <si>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</si>
  <si>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</si>
  <si>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</si>
  <si>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</si>
  <si>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</si>
  <si>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</si>
  <si>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</si>
  <si>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</si>
  <si>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</si>
  <si>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</si>
  <si>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</si>
  <si>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</si>
  <si>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</si>
  <si>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</si>
  <si>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</si>
  <si>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</si>
  <si>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</si>
  <si>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</si>
  <si>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</si>
  <si>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</si>
  <si>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</si>
  <si>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</si>
  <si>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</si>
  <si>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</si>
  <si>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</si>
  <si>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</si>
  <si>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</si>
  <si>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</si>
  <si>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</si>
  <si>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</si>
  <si>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</si>
  <si>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</si>
  <si>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</si>
  <si>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</si>
  <si>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</si>
  <si>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</si>
  <si>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</si>
  <si>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</si>
  <si>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</si>
  <si>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</si>
  <si>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</si>
  <si>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</si>
  <si>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</si>
  <si>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</si>
  <si>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</si>
  <si>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</si>
  <si>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</si>
  <si>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</si>
  <si>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</si>
  <si>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</si>
  <si>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</si>
  <si>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</si>
  <si>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</si>
  <si>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</si>
  <si>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</si>
  <si>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</si>
  <si>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</si>
  <si>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</si>
  <si>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</si>
  <si>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</si>
  <si>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</si>
  <si>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</si>
  <si>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</si>
  <si>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</si>
  <si>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</si>
  <si>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</si>
  <si>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</si>
  <si>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</si>
  <si>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</si>
  <si>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</si>
  <si>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</si>
  <si>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</si>
  <si>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</si>
  <si>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</si>
  <si>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</si>
  <si>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</si>
  <si>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</si>
  <si>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</si>
  <si>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</si>
  <si>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</si>
  <si>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</si>
  <si>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</si>
  <si>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</si>
  <si>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</si>
  <si>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</si>
  <si>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</si>
  <si>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</si>
  <si>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</si>
  <si>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</si>
  <si>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</si>
  <si>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</si>
  <si>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</si>
  <si>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</si>
  <si>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</si>
  <si>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</si>
  <si>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</si>
  <si>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</si>
  <si>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</si>
  <si>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</si>
  <si>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</si>
  <si>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</si>
  <si>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</si>
  <si>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</si>
  <si>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</si>
  <si>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</si>
  <si>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</si>
  <si>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</si>
  <si>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</si>
  <si>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</si>
  <si>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</si>
  <si>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</si>
  <si>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</si>
  <si>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</si>
  <si>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</si>
  <si>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</si>
  <si>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</si>
  <si>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</si>
  <si>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</si>
  <si>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</si>
  <si>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</si>
  <si>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</si>
  <si>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</si>
  <si>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</si>
  <si>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</si>
  <si>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</si>
  <si>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</si>
  <si>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</si>
  <si>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</si>
  <si>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</si>
  <si>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</si>
  <si>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</si>
  <si>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</si>
  <si>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</si>
  <si>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</si>
  <si>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</si>
  <si>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</si>
  <si>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</si>
  <si>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</si>
  <si>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</si>
  <si>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</si>
  <si>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</si>
  <si>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</si>
  <si>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</si>
  <si>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</si>
  <si>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</si>
  <si>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</si>
  <si>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</si>
  <si>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</si>
  <si>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</si>
  <si>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</si>
  <si>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</si>
  <si>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</si>
  <si>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</si>
  <si>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</si>
  <si>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</si>
  <si>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</si>
  <si>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</si>
  <si>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</si>
  <si>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</si>
  <si>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</si>
  <si>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</si>
  <si>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</si>
  <si>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</si>
  <si>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</si>
  <si>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</si>
  <si>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</si>
  <si>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</si>
  <si>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</si>
  <si>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</si>
  <si>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</si>
  <si>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</si>
  <si>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</si>
  <si>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</si>
  <si>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</si>
  <si>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</si>
  <si>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</si>
  <si>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</si>
  <si>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</si>
  <si>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</si>
  <si>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</si>
  <si>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</si>
  <si>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</si>
  <si>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</si>
  <si>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</si>
  <si>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</si>
  <si>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</si>
  <si>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</si>
  <si>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</si>
  <si>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</si>
  <si>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</si>
  <si>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</si>
  <si>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</si>
  <si>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</si>
  <si>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</si>
  <si>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</si>
  <si>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</si>
  <si>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</si>
  <si>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</si>
  <si>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</si>
  <si>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</si>
  <si>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</si>
  <si>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</si>
  <si>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</si>
  <si>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</si>
  <si>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</si>
  <si>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</si>
  <si>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</si>
  <si>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</si>
  <si>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</si>
  <si>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</si>
  <si>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</si>
  <si>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</si>
  <si>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</si>
  <si>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</si>
  <si>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</si>
  <si>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</si>
  <si>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</si>
  <si>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</si>
  <si>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</si>
  <si>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</si>
  <si>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</si>
  <si>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</si>
  <si>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</si>
  <si>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</si>
  <si>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</si>
  <si>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</si>
  <si>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</si>
  <si>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</si>
  <si>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</si>
  <si>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</si>
  <si>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</si>
  <si>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</si>
  <si>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</si>
  <si>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</si>
  <si>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</si>
  <si>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</si>
  <si>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</si>
  <si>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</si>
  <si>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</si>
  <si>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</si>
  <si>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</si>
  <si>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</si>
  <si>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</si>
  <si>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</si>
  <si>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</si>
  <si>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</si>
  <si>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</si>
  <si>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</si>
  <si>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</si>
  <si>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</si>
  <si>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</si>
  <si>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</si>
  <si>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</si>
  <si>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</si>
  <si>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</si>
  <si>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</si>
  <si>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</si>
  <si>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</si>
  <si>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</si>
  <si>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</si>
  <si>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</si>
  <si>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</si>
  <si>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</si>
  <si>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</si>
  <si>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</si>
  <si>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</si>
  <si>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</si>
  <si>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</si>
  <si>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</si>
  <si>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</si>
  <si>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</si>
  <si>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</si>
  <si>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</si>
  <si>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</si>
  <si>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</si>
  <si>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</si>
  <si>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</si>
  <si>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</si>
  <si>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</si>
  <si>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</si>
  <si>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</si>
  <si>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</si>
  <si>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</si>
  <si>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</si>
  <si>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</si>
  <si>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</si>
  <si>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</si>
  <si>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</si>
  <si>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</si>
  <si>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</si>
  <si>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</si>
  <si>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</si>
  <si>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</si>
  <si>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</si>
  <si>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</si>
  <si>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</si>
  <si>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</si>
  <si>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</si>
  <si>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</si>
  <si>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</si>
  <si>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</si>
  <si>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</si>
  <si>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</si>
  <si>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</si>
  <si>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</si>
  <si>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</si>
  <si>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</si>
  <si>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</si>
  <si>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</si>
  <si>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</si>
  <si>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</si>
  <si>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</si>
  <si>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</si>
  <si>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</si>
  <si>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</si>
  <si>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</si>
  <si>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</si>
  <si>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</si>
  <si>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</si>
  <si>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</si>
  <si>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</si>
  <si>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</si>
  <si>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</si>
  <si>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</si>
  <si>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</si>
  <si>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</si>
  <si>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</si>
  <si>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</si>
  <si>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</si>
  <si>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</si>
  <si>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</si>
  <si>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</si>
  <si>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</si>
  <si>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</si>
  <si>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</si>
  <si>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</si>
  <si>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</si>
  <si>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</si>
  <si>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</si>
  <si>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</si>
  <si>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</si>
  <si>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</si>
  <si>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</si>
  <si>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</si>
  <si>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</si>
  <si>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</si>
  <si>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</si>
  <si>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</si>
  <si>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</si>
  <si>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</si>
  <si>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</si>
  <si>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</si>
  <si>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</si>
  <si>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</si>
  <si>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</si>
  <si>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</si>
  <si>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</si>
  <si>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</si>
  <si>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</si>
  <si>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</si>
  <si>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</si>
  <si>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</si>
  <si>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</si>
  <si>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</si>
  <si>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</si>
  <si>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</si>
  <si>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</si>
  <si>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</si>
  <si>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</si>
  <si>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</si>
  <si>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</si>
  <si>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</si>
  <si>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</si>
  <si>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</si>
  <si>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</si>
  <si>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</si>
  <si>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</si>
  <si>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</si>
  <si>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</si>
  <si>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</si>
  <si>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</si>
  <si>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</si>
  <si>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</si>
  <si>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</si>
  <si>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</si>
  <si>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</si>
  <si>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</si>
  <si>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</si>
  <si>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</si>
  <si>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</si>
  <si>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</si>
  <si>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</si>
  <si>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</si>
  <si>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</si>
  <si>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</si>
  <si>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</si>
  <si>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</si>
  <si>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</si>
  <si>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</si>
  <si>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</si>
  <si>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</si>
  <si>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</si>
  <si>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</si>
  <si>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</si>
  <si>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</si>
  <si>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</si>
  <si>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</si>
  <si>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</si>
  <si>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</si>
  <si>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</si>
  <si>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</si>
  <si>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</si>
  <si>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</si>
  <si>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</si>
  <si>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</si>
  <si>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</si>
  <si>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</si>
  <si>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</si>
  <si>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</si>
  <si>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</si>
  <si>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</si>
  <si>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</si>
  <si>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</si>
  <si>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</si>
  <si>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</si>
  <si>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</si>
  <si>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</si>
  <si>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</si>
  <si>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</si>
  <si>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</si>
  <si>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</si>
  <si>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</si>
  <si>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</si>
  <si>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</si>
  <si>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</si>
  <si>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</si>
  <si>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</si>
  <si>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</si>
  <si>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</si>
  <si>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</si>
  <si>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</si>
  <si>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</si>
  <si>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</si>
  <si>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</si>
  <si>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</si>
  <si>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</si>
  <si>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</si>
  <si>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</si>
  <si>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</si>
  <si>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</si>
  <si>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</si>
  <si>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</si>
  <si>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</si>
  <si>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</si>
  <si>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</si>
  <si>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</si>
  <si>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</si>
  <si>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</si>
  <si>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</si>
  <si>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</si>
  <si>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</si>
  <si>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</si>
  <si>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</si>
  <si>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</si>
  <si>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</si>
  <si>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</si>
  <si>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</si>
  <si>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</si>
  <si>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</si>
  <si>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</si>
  <si>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</si>
  <si>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</si>
  <si>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</si>
  <si>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</si>
  <si>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</si>
  <si>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</si>
  <si>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</si>
  <si>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</si>
  <si>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</si>
  <si>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</si>
  <si>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</si>
  <si>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</si>
  <si>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</si>
  <si>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</si>
  <si>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</si>
  <si>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</si>
  <si>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</si>
  <si>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</si>
  <si>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</si>
  <si>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</si>
  <si>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</si>
  <si>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</si>
  <si>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</si>
  <si>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</si>
  <si>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</si>
  <si>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</si>
  <si>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</si>
  <si>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</si>
  <si>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</si>
  <si>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</si>
  <si>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</si>
  <si>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</si>
  <si>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</si>
  <si>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</si>
  <si>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</si>
  <si>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</si>
  <si>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</si>
  <si>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</si>
  <si>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</si>
  <si>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</si>
  <si>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</si>
  <si>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</si>
  <si>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</si>
  <si>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</si>
  <si>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</si>
  <si>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</si>
  <si>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</si>
  <si>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</si>
  <si>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</si>
  <si>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</si>
  <si>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</si>
  <si>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</si>
  <si>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</si>
  <si>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</si>
  <si>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</si>
  <si>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</si>
  <si>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</si>
  <si>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</si>
  <si>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</si>
  <si>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</si>
  <si>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</si>
  <si>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</si>
  <si>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</si>
  <si>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</si>
  <si>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</si>
  <si>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</si>
  <si>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</si>
  <si>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</si>
  <si>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</si>
  <si>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</si>
  <si>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</si>
  <si>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</si>
  <si>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</si>
  <si>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</si>
  <si>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</si>
  <si>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</si>
  <si>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</si>
  <si>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</si>
  <si>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</si>
  <si>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</si>
  <si>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</si>
  <si>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</si>
  <si>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</si>
  <si>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</si>
  <si>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</si>
  <si>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</si>
  <si>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</si>
  <si>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</si>
  <si>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</si>
  <si>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</si>
  <si>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</si>
  <si>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</si>
  <si>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</si>
  <si>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</si>
  <si>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</si>
  <si>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</si>
  <si>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</si>
  <si>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</si>
  <si>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</si>
  <si>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</si>
  <si>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</si>
  <si>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</si>
  <si>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</si>
  <si>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</si>
  <si>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</si>
  <si>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</si>
  <si>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</si>
  <si>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</si>
  <si>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</si>
  <si>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</si>
  <si>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</si>
  <si>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</si>
  <si>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</si>
  <si>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</si>
  <si>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</si>
  <si>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</si>
  <si>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</si>
  <si>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</si>
  <si>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</si>
  <si>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</si>
  <si>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</si>
  <si>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</si>
  <si>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</si>
  <si>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</si>
  <si>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</si>
  <si>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</si>
  <si>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</si>
  <si>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</si>
  <si>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</si>
  <si>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</si>
  <si>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</si>
  <si>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</si>
  <si>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</si>
  <si>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</si>
  <si>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</si>
  <si>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</si>
  <si>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</si>
  <si>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</si>
  <si>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</si>
  <si>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</si>
  <si>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</si>
  <si>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</si>
  <si>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</si>
  <si>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</si>
  <si>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</si>
  <si>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</si>
  <si>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</si>
  <si>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</si>
  <si>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</si>
  <si>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</si>
  <si>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</si>
  <si>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</si>
  <si>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</si>
  <si>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</si>
  <si>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</si>
  <si>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</si>
  <si>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</si>
  <si>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</si>
  <si>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</si>
  <si>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</si>
  <si>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</si>
  <si>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</si>
  <si>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</si>
  <si>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</si>
  <si>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</si>
  <si>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</si>
  <si>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</si>
  <si>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</si>
  <si>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</si>
  <si>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</si>
  <si>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</si>
  <si>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</si>
  <si>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</si>
  <si>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</si>
  <si>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</si>
  <si>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</si>
  <si>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</si>
  <si>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</si>
  <si>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</si>
  <si>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</si>
  <si>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</si>
  <si>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</si>
  <si>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</si>
  <si>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</si>
  <si>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</si>
  <si>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</si>
  <si>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</si>
  <si>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</si>
  <si>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</si>
  <si>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</si>
  <si>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</si>
  <si>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</si>
  <si>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</si>
  <si>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</si>
  <si>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</si>
  <si>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</si>
  <si>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</si>
  <si>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</si>
  <si>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</si>
  <si>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</si>
  <si>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</si>
  <si>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</si>
  <si>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</si>
  <si>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</si>
  <si>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</si>
  <si>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</si>
  <si>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</si>
  <si>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</si>
  <si>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</si>
  <si>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</si>
  <si>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</si>
  <si>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</si>
  <si>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</si>
  <si>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</si>
  <si>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</si>
  <si>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</si>
  <si>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</si>
  <si>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</si>
  <si>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</si>
  <si>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</si>
  <si>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</si>
  <si>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</si>
  <si>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</si>
  <si>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</si>
  <si>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</si>
  <si>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</si>
  <si>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</si>
  <si>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</si>
  <si>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</si>
  <si>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</si>
  <si>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</si>
  <si>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</si>
  <si>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</si>
  <si>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</si>
  <si>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</si>
  <si>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</si>
  <si>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</si>
  <si>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</si>
  <si>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</si>
  <si>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</si>
  <si>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</si>
  <si>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</si>
  <si>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</si>
  <si>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</si>
  <si>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</si>
  <si>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</si>
  <si>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</si>
  <si>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</si>
  <si>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</si>
  <si>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</si>
  <si>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</si>
  <si>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</si>
  <si>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</si>
  <si>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</si>
  <si>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</si>
  <si>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</si>
  <si>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</si>
  <si>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</si>
  <si>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</si>
  <si>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</si>
  <si>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</si>
  <si>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</si>
  <si>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</si>
  <si>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</si>
  <si>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</si>
  <si>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</si>
  <si>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</si>
  <si>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</si>
  <si>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</si>
  <si>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</si>
  <si>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</si>
  <si>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</si>
  <si>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</si>
  <si>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</si>
  <si>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</si>
  <si>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</si>
  <si>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</si>
  <si>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</si>
  <si>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</si>
  <si>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</si>
  <si>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</si>
  <si>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</si>
  <si>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</si>
  <si>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</si>
  <si>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</si>
  <si>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</si>
  <si>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</si>
  <si>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</si>
  <si>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</si>
  <si>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</si>
  <si>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</si>
  <si>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</si>
  <si>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</si>
  <si>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</si>
  <si>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</si>
  <si>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</si>
  <si>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</si>
  <si>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</si>
  <si>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</si>
  <si>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</si>
  <si>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</si>
  <si>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</si>
  <si>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</si>
  <si>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</si>
  <si>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</si>
  <si>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</si>
  <si>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</si>
  <si>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</si>
  <si>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</si>
  <si>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</si>
  <si>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</si>
  <si>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</si>
  <si>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</si>
  <si>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</si>
  <si>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</si>
  <si>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</si>
  <si>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</si>
  <si>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</si>
  <si>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</si>
  <si>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</si>
  <si>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</si>
  <si>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</si>
  <si>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</si>
  <si>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</si>
  <si>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</si>
  <si>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</si>
  <si>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</si>
  <si>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</si>
  <si>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</si>
  <si>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</si>
  <si>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</si>
  <si>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</si>
  <si>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</si>
  <si>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</si>
  <si>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</si>
  <si>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</si>
  <si>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</si>
  <si>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</si>
  <si>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</si>
  <si>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</si>
  <si>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</si>
  <si>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</si>
  <si>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</si>
  <si>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</si>
  <si>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</si>
  <si>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</si>
  <si>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</si>
  <si>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</si>
  <si>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</si>
  <si>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</si>
  <si>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</si>
  <si>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</si>
  <si>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</si>
  <si>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</si>
  <si>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</si>
  <si>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</si>
  <si>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</si>
  <si>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</si>
  <si>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</si>
  <si>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</si>
  <si>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</si>
  <si>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</si>
  <si>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</si>
  <si>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</si>
  <si>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</si>
  <si>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</si>
  <si>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</si>
  <si>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</si>
  <si>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</si>
  <si>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</si>
  <si>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</si>
  <si>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</si>
  <si>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</si>
  <si>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</si>
  <si>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</si>
  <si>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</si>
  <si>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</si>
  <si>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</si>
  <si>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</si>
  <si>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</si>
  <si>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</si>
  <si>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</si>
  <si>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</si>
  <si>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</si>
  <si>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</si>
  <si>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</si>
  <si>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</si>
  <si>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</si>
  <si>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</si>
  <si>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</si>
  <si>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</si>
  <si>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</si>
  <si>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</si>
  <si>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</si>
  <si>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</si>
  <si>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</si>
  <si>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</si>
  <si>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</si>
  <si>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</si>
  <si>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</si>
  <si>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</si>
  <si>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</si>
  <si>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</si>
  <si>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</si>
  <si>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</si>
  <si>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</si>
  <si>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</si>
  <si>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</si>
  <si>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</si>
  <si>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</si>
  <si>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</si>
  <si>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</si>
  <si>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</si>
  <si>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</si>
  <si>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</si>
  <si>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</si>
  <si>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</si>
  <si>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</si>
  <si>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</si>
  <si>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</si>
  <si>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</si>
  <si>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</si>
  <si>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</si>
  <si>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</si>
  <si>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</si>
  <si>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</si>
  <si>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</si>
  <si>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</si>
  <si>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</si>
  <si>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</si>
  <si>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</si>
  <si>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</si>
  <si>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</si>
  <si>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</si>
  <si>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</si>
  <si>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</si>
  <si>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</si>
  <si>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</si>
  <si>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</si>
  <si>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</si>
  <si>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</si>
  <si>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</si>
  <si>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</si>
  <si>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</si>
  <si>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</si>
  <si>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</si>
  <si>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</si>
  <si>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</si>
  <si>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</si>
  <si>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</si>
  <si>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</si>
  <si>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</si>
  <si>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</si>
  <si>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</si>
  <si>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</si>
  <si>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</si>
  <si>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</si>
  <si>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</si>
  <si>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</si>
  <si>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</si>
  <si>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</si>
  <si>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</si>
  <si>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</si>
  <si>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</si>
  <si>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</si>
  <si>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</si>
  <si>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</si>
  <si>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</si>
  <si>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</si>
  <si>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</si>
  <si>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</si>
  <si>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</si>
  <si>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</si>
  <si>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</si>
  <si>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</si>
  <si>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</si>
  <si>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</si>
  <si>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</si>
  <si>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</si>
  <si>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</si>
  <si>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</si>
  <si>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</si>
  <si>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</si>
  <si>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</si>
  <si>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</si>
  <si>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</si>
  <si>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</si>
  <si>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</si>
  <si>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</si>
  <si>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</si>
  <si>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</si>
  <si>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</si>
  <si>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</si>
  <si>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</si>
  <si>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</si>
  <si>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</si>
  <si>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</si>
  <si>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</si>
  <si>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</si>
  <si>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</si>
  <si>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</si>
  <si>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</si>
  <si>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</si>
  <si>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</si>
  <si>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</si>
  <si>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</si>
  <si>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</si>
  <si>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</si>
  <si>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</si>
  <si>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</si>
  <si>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</si>
  <si>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</si>
  <si>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</si>
  <si>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</si>
  <si>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</si>
  <si>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</si>
  <si>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</si>
  <si>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</si>
  <si>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</si>
  <si>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</si>
  <si>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</si>
  <si>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</si>
  <si>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</si>
  <si>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</si>
  <si>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</si>
  <si>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</si>
  <si>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</si>
  <si>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</si>
  <si>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</si>
  <si>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</si>
  <si>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</si>
  <si>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</si>
  <si>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</si>
  <si>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</si>
  <si>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</si>
  <si>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</si>
  <si>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</si>
  <si>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</si>
  <si>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</si>
  <si>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</si>
  <si>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</si>
  <si>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</si>
  <si>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</si>
  <si>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</si>
  <si>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</si>
  <si>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</si>
  <si>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</si>
  <si>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</si>
  <si>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</si>
  <si>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</si>
  <si>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</si>
  <si>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</si>
  <si>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</si>
  <si>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</si>
  <si>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</si>
  <si>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</si>
  <si>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</si>
  <si>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</si>
  <si>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</si>
  <si>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</si>
  <si>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</si>
  <si>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</si>
  <si>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</si>
  <si>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</si>
  <si>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</si>
  <si>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</si>
  <si>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</si>
  <si>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</si>
  <si>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</si>
  <si>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</si>
  <si>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</si>
  <si>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</si>
  <si>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</si>
  <si>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</si>
  <si>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</si>
  <si>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</si>
  <si>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</si>
  <si>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</si>
  <si>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</si>
  <si>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</si>
  <si>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</si>
  <si>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</si>
  <si>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DANIELA CECILIA URQUIJO PEDROZA</t>
  </si>
  <si>
    <t>CALLE 80A #42A-77, CIUDAD JARDIN, BARRANQUILLA</t>
  </si>
  <si>
    <t>3775293-3002410568</t>
  </si>
  <si>
    <t>corporaciondesarrollosocial@outlook.es</t>
  </si>
  <si>
    <t>367</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</si>
  <si>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</si>
  <si>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2021-23-10000755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</si>
  <si>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</si>
  <si>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23004632016</t>
  </si>
  <si>
    <t>23002122018</t>
  </si>
  <si>
    <t>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HOGARES COMUNITARIOS FAMI.</t>
  </si>
  <si>
    <t>23002382019</t>
  </si>
  <si>
    <t xml:space="preserve">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</si>
  <si>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Y FAMI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</si>
</sst>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H194" sqref="H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220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800218607</v>
      </c>
      <c r="C20" s="5"/>
      <c r="D20" s="73"/>
      <c r="E20" s="5"/>
      <c r="F20" s="5"/>
      <c r="G20" s="5"/>
      <c r="H20" s="242"/>
      <c r="I20" s="148" t="s">
        <v>220</v>
      </c>
      <c r="J20" s="149" t="s">
        <v>494</v>
      </c>
      <c r="K20" s="150">
        <v>4797997305</v>
      </c>
      <c r="L20" s="151">
        <v>44242</v>
      </c>
      <c r="M20" s="151">
        <v>44561</v>
      </c>
      <c r="N20" s="134">
        <f>+(M20-L20)/30</f>
        <v>10.633333333333333</v>
      </c>
      <c r="O20" s="137"/>
      <c r="U20" s="133"/>
      <c r="V20" s="105">
        <f ca="1">NOW()</f>
        <v>44194.368928587966</v>
      </c>
      <c r="W20" s="105">
        <f ca="1">NOW()</f>
        <v>44194.368928587966</v>
      </c>
    </row>
    <row r="21" spans="1:23" ht="30" customHeight="1" outlineLevel="1" x14ac:dyDescent="0.25">
      <c r="A21" s="9"/>
      <c r="B21" s="71"/>
      <c r="C21" s="5"/>
      <c r="D21" s="5"/>
      <c r="E21" s="5"/>
      <c r="F21" s="5"/>
      <c r="G21" s="5"/>
      <c r="H21" s="70"/>
      <c r="I21" s="148" t="s">
        <v>220</v>
      </c>
      <c r="J21" s="149" t="s">
        <v>490</v>
      </c>
      <c r="K21" s="150">
        <v>0</v>
      </c>
      <c r="L21" s="151">
        <v>44242</v>
      </c>
      <c r="M21" s="151">
        <v>44561</v>
      </c>
      <c r="N21" s="134">
        <f t="shared" ref="N21:N35" si="0">+(M21-L21)/30</f>
        <v>10.633333333333333</v>
      </c>
      <c r="O21" s="138"/>
    </row>
    <row r="22" spans="1:23" ht="30" customHeight="1" outlineLevel="1" x14ac:dyDescent="0.25">
      <c r="A22" s="9"/>
      <c r="B22" s="71"/>
      <c r="C22" s="5"/>
      <c r="D22" s="5"/>
      <c r="E22" s="5"/>
      <c r="F22" s="5"/>
      <c r="G22" s="5"/>
      <c r="H22" s="70"/>
      <c r="I22" s="148" t="s">
        <v>220</v>
      </c>
      <c r="J22" s="149" t="s">
        <v>512</v>
      </c>
      <c r="K22" s="150">
        <v>0</v>
      </c>
      <c r="L22" s="151">
        <v>44242</v>
      </c>
      <c r="M22" s="151">
        <v>44561</v>
      </c>
      <c r="N22" s="135">
        <f t="shared" ref="N22:N33" si="1">+(M22-L22)/30</f>
        <v>10.633333333333333</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DESARROLLO SOCIAL</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2690</v>
      </c>
      <c r="E48" s="144">
        <v>43313</v>
      </c>
      <c r="F48" s="144">
        <v>43449</v>
      </c>
      <c r="G48" s="159">
        <f>IF(AND(E48&lt;&gt;"",F48&lt;&gt;""),((F48-E48)/30),"")</f>
        <v>4.5333333333333332</v>
      </c>
      <c r="H48" s="114" t="s">
        <v>2691</v>
      </c>
      <c r="I48" s="113" t="s">
        <v>220</v>
      </c>
      <c r="J48" s="113" t="s">
        <v>490</v>
      </c>
      <c r="K48" s="116">
        <v>926968759</v>
      </c>
      <c r="L48" s="115" t="s">
        <v>1148</v>
      </c>
      <c r="M48" s="117">
        <v>1</v>
      </c>
      <c r="N48" s="115" t="s">
        <v>27</v>
      </c>
      <c r="O48" s="115" t="s">
        <v>1148</v>
      </c>
      <c r="P48" s="78"/>
    </row>
    <row r="49" spans="1:16" s="6" customFormat="1" ht="24.75" customHeight="1" x14ac:dyDescent="0.25">
      <c r="A49" s="142">
        <v>2</v>
      </c>
      <c r="B49" s="121" t="s">
        <v>2676</v>
      </c>
      <c r="C49" s="123" t="s">
        <v>31</v>
      </c>
      <c r="D49" s="120" t="s">
        <v>2690</v>
      </c>
      <c r="E49" s="144">
        <v>43313</v>
      </c>
      <c r="F49" s="144">
        <v>43449</v>
      </c>
      <c r="G49" s="159">
        <f t="shared" ref="G49:G50" si="2">IF(AND(E49&lt;&gt;"",F49&lt;&gt;""),((F49-E49)/30),"")</f>
        <v>4.5333333333333332</v>
      </c>
      <c r="H49" s="114" t="s">
        <v>2691</v>
      </c>
      <c r="I49" s="113" t="s">
        <v>220</v>
      </c>
      <c r="J49" s="113" t="s">
        <v>512</v>
      </c>
      <c r="K49" s="122">
        <v>926968759</v>
      </c>
      <c r="L49" s="115" t="s">
        <v>1148</v>
      </c>
      <c r="M49" s="117">
        <v>1</v>
      </c>
      <c r="N49" s="115" t="s">
        <v>27</v>
      </c>
      <c r="O49" s="123" t="s">
        <v>1148</v>
      </c>
      <c r="P49" s="78"/>
    </row>
    <row r="50" spans="1:16" s="6" customFormat="1" ht="24.75" customHeight="1" x14ac:dyDescent="0.25">
      <c r="A50" s="142">
        <v>3</v>
      </c>
      <c r="B50" s="121" t="s">
        <v>2676</v>
      </c>
      <c r="C50" s="123" t="s">
        <v>31</v>
      </c>
      <c r="D50" s="110" t="s">
        <v>2692</v>
      </c>
      <c r="E50" s="144">
        <v>43655</v>
      </c>
      <c r="F50" s="144">
        <v>43818</v>
      </c>
      <c r="G50" s="159">
        <f t="shared" si="2"/>
        <v>5.4333333333333336</v>
      </c>
      <c r="H50" s="119" t="s">
        <v>2693</v>
      </c>
      <c r="I50" s="120" t="s">
        <v>220</v>
      </c>
      <c r="J50" s="120" t="s">
        <v>490</v>
      </c>
      <c r="K50" s="116">
        <v>532127574</v>
      </c>
      <c r="L50" s="123" t="s">
        <v>1148</v>
      </c>
      <c r="M50" s="117">
        <v>1</v>
      </c>
      <c r="N50" s="115" t="s">
        <v>27</v>
      </c>
      <c r="O50" s="123" t="s">
        <v>1148</v>
      </c>
      <c r="P50" s="78"/>
    </row>
    <row r="51" spans="1:16" s="6" customFormat="1" ht="24.75" customHeight="1" outlineLevel="1" x14ac:dyDescent="0.25">
      <c r="A51" s="142">
        <v>4</v>
      </c>
      <c r="B51" s="121" t="s">
        <v>2676</v>
      </c>
      <c r="C51" s="123" t="s">
        <v>31</v>
      </c>
      <c r="D51" s="120" t="s">
        <v>2692</v>
      </c>
      <c r="E51" s="144">
        <v>43655</v>
      </c>
      <c r="F51" s="144">
        <v>43818</v>
      </c>
      <c r="G51" s="159">
        <f t="shared" ref="G51:G107" si="3">IF(AND(E51&lt;&gt;"",F51&lt;&gt;""),((F51-E51)/30),"")</f>
        <v>5.4333333333333336</v>
      </c>
      <c r="H51" s="114" t="s">
        <v>2693</v>
      </c>
      <c r="I51" s="120" t="s">
        <v>220</v>
      </c>
      <c r="J51" s="120" t="s">
        <v>494</v>
      </c>
      <c r="K51" s="122">
        <v>532127574</v>
      </c>
      <c r="L51" s="123" t="s">
        <v>1148</v>
      </c>
      <c r="M51" s="117">
        <v>1</v>
      </c>
      <c r="N51" s="115" t="s">
        <v>27</v>
      </c>
      <c r="O51" s="123" t="s">
        <v>1148</v>
      </c>
      <c r="P51" s="78"/>
    </row>
    <row r="52" spans="1:16" s="7" customFormat="1" ht="24.75" customHeight="1" outlineLevel="1" x14ac:dyDescent="0.25">
      <c r="A52" s="143">
        <v>5</v>
      </c>
      <c r="B52" s="121" t="s">
        <v>2676</v>
      </c>
      <c r="C52" s="123" t="s">
        <v>31</v>
      </c>
      <c r="D52" s="120" t="s">
        <v>2689</v>
      </c>
      <c r="E52" s="144">
        <v>42675</v>
      </c>
      <c r="F52" s="144">
        <v>43312</v>
      </c>
      <c r="G52" s="159">
        <f t="shared" si="3"/>
        <v>21.233333333333334</v>
      </c>
      <c r="H52" s="119" t="s">
        <v>2694</v>
      </c>
      <c r="I52" s="120" t="s">
        <v>220</v>
      </c>
      <c r="J52" s="120" t="s">
        <v>490</v>
      </c>
      <c r="K52" s="116">
        <v>3448040221</v>
      </c>
      <c r="L52" s="123" t="s">
        <v>1148</v>
      </c>
      <c r="M52" s="117">
        <v>1</v>
      </c>
      <c r="N52" s="115" t="s">
        <v>27</v>
      </c>
      <c r="O52" s="115" t="s">
        <v>26</v>
      </c>
      <c r="P52" s="79"/>
    </row>
    <row r="53" spans="1:16" s="7" customFormat="1" ht="24.75" customHeight="1" outlineLevel="1" x14ac:dyDescent="0.25">
      <c r="A53" s="143">
        <v>6</v>
      </c>
      <c r="B53" s="121" t="s">
        <v>2676</v>
      </c>
      <c r="C53" s="123" t="s">
        <v>31</v>
      </c>
      <c r="D53" s="120" t="s">
        <v>2689</v>
      </c>
      <c r="E53" s="144">
        <v>42675</v>
      </c>
      <c r="F53" s="144">
        <v>43312</v>
      </c>
      <c r="G53" s="159">
        <f t="shared" si="3"/>
        <v>21.233333333333334</v>
      </c>
      <c r="H53" s="119" t="s">
        <v>2694</v>
      </c>
      <c r="I53" s="120" t="s">
        <v>220</v>
      </c>
      <c r="J53" s="120" t="s">
        <v>512</v>
      </c>
      <c r="K53" s="122">
        <v>3448040221</v>
      </c>
      <c r="L53" s="123" t="s">
        <v>1148</v>
      </c>
      <c r="M53" s="117">
        <v>1</v>
      </c>
      <c r="N53" s="115" t="s">
        <v>27</v>
      </c>
      <c r="O53" s="123" t="s">
        <v>26</v>
      </c>
      <c r="P53" s="79"/>
    </row>
    <row r="54" spans="1:16" s="7" customFormat="1" ht="24.75" customHeight="1" outlineLevel="1" x14ac:dyDescent="0.25">
      <c r="A54" s="143">
        <v>7</v>
      </c>
      <c r="B54" s="121"/>
      <c r="C54" s="123"/>
      <c r="D54" s="110"/>
      <c r="E54" s="144"/>
      <c r="F54" s="144"/>
      <c r="G54" s="159" t="str">
        <f t="shared" si="3"/>
        <v/>
      </c>
      <c r="H54" s="114"/>
      <c r="I54" s="120"/>
      <c r="J54" s="120"/>
      <c r="K54" s="118"/>
      <c r="L54" s="123"/>
      <c r="M54" s="117"/>
      <c r="N54" s="115"/>
      <c r="O54" s="123"/>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v>202</v>
      </c>
      <c r="E114" s="144">
        <v>43885</v>
      </c>
      <c r="F114" s="144">
        <v>44196</v>
      </c>
      <c r="G114" s="159">
        <f>IF(AND(E114&lt;&gt;"",F114&lt;&gt;""),((F114-E114)/30),"")</f>
        <v>10.366666666666667</v>
      </c>
      <c r="H114" s="121" t="s">
        <v>2680</v>
      </c>
      <c r="I114" s="120" t="s">
        <v>208</v>
      </c>
      <c r="J114" s="120" t="s">
        <v>249</v>
      </c>
      <c r="K114" s="68">
        <v>4049971959</v>
      </c>
      <c r="L114" s="100">
        <f>+IF(AND(K114&gt;0,O114="Ejecución"),(K114/877802)*Tabla28[[#This Row],[% participación]],IF(AND(K114&gt;0,O114&lt;&gt;"Ejecución"),"-",""))</f>
        <v>4613.7647886425411</v>
      </c>
      <c r="M114" s="123" t="s">
        <v>1148</v>
      </c>
      <c r="N114" s="172">
        <v>1</v>
      </c>
      <c r="O114" s="161" t="s">
        <v>1150</v>
      </c>
      <c r="P114" s="78"/>
    </row>
    <row r="115" spans="1:16" s="6" customFormat="1" ht="24.75" customHeight="1" x14ac:dyDescent="0.25">
      <c r="A115" s="142">
        <v>2</v>
      </c>
      <c r="B115" s="160" t="s">
        <v>2664</v>
      </c>
      <c r="C115" s="162" t="s">
        <v>31</v>
      </c>
      <c r="D115" s="120" t="s">
        <v>2685</v>
      </c>
      <c r="E115" s="144">
        <v>44177</v>
      </c>
      <c r="F115" s="144">
        <v>44773</v>
      </c>
      <c r="G115" s="159">
        <f t="shared" ref="G115:G116" si="4">IF(AND(E115&lt;&gt;"",F115&lt;&gt;""),((F115-E115)/30),"")</f>
        <v>19.866666666666667</v>
      </c>
      <c r="H115" s="119" t="s">
        <v>2686</v>
      </c>
      <c r="I115" s="120" t="s">
        <v>220</v>
      </c>
      <c r="J115" s="120" t="s">
        <v>497</v>
      </c>
      <c r="K115" s="68">
        <v>9379075085</v>
      </c>
      <c r="L115" s="100">
        <f>+IF(AND(K115&gt;0,O115="Ejecución"),(K115/877802)*Tabla28[[#This Row],[% participación]],IF(AND(K115&gt;0,O115&lt;&gt;"Ejecución"),"-",""))</f>
        <v>534.23637021788511</v>
      </c>
      <c r="M115" s="123" t="s">
        <v>26</v>
      </c>
      <c r="N115" s="172">
        <v>0.05</v>
      </c>
      <c r="O115" s="161" t="s">
        <v>1150</v>
      </c>
      <c r="P115" s="78"/>
    </row>
    <row r="116" spans="1:16" s="6" customFormat="1" ht="24.75" customHeight="1" x14ac:dyDescent="0.25">
      <c r="A116" s="142">
        <v>3</v>
      </c>
      <c r="B116" s="160" t="s">
        <v>2664</v>
      </c>
      <c r="C116" s="162" t="s">
        <v>31</v>
      </c>
      <c r="D116" s="63">
        <v>456</v>
      </c>
      <c r="E116" s="144">
        <v>44180</v>
      </c>
      <c r="F116" s="144">
        <v>44773</v>
      </c>
      <c r="G116" s="159">
        <f t="shared" si="4"/>
        <v>19.766666666666666</v>
      </c>
      <c r="H116" s="64" t="s">
        <v>2677</v>
      </c>
      <c r="I116" s="120" t="s">
        <v>163</v>
      </c>
      <c r="J116" s="63" t="s">
        <v>165</v>
      </c>
      <c r="K116" s="68">
        <v>4475361620</v>
      </c>
      <c r="L116" s="100">
        <f>+IF(AND(K116&gt;0,O116="Ejecución"),(K116/877802)*Tabla28[[#This Row],[% participación]],IF(AND(K116&gt;0,O116&lt;&gt;"Ejecución"),"-",""))</f>
        <v>5098.3725487068841</v>
      </c>
      <c r="M116" s="123" t="s">
        <v>1148</v>
      </c>
      <c r="N116" s="172">
        <v>1</v>
      </c>
      <c r="O116" s="161" t="s">
        <v>1150</v>
      </c>
      <c r="P116" s="78"/>
    </row>
    <row r="117" spans="1:16" s="6" customFormat="1" ht="24.75" customHeight="1" outlineLevel="1" x14ac:dyDescent="0.25">
      <c r="A117" s="142">
        <v>4</v>
      </c>
      <c r="B117" s="160" t="s">
        <v>2664</v>
      </c>
      <c r="C117" s="162" t="s">
        <v>31</v>
      </c>
      <c r="D117" s="63">
        <v>147</v>
      </c>
      <c r="E117" s="144">
        <v>43879</v>
      </c>
      <c r="F117" s="144">
        <v>44196</v>
      </c>
      <c r="G117" s="159">
        <f t="shared" ref="G117:G159" si="5">IF(AND(E117&lt;&gt;"",F117&lt;&gt;""),((F117-E117)/30),"")</f>
        <v>10.566666666666666</v>
      </c>
      <c r="H117" s="64" t="s">
        <v>2678</v>
      </c>
      <c r="I117" s="120" t="s">
        <v>163</v>
      </c>
      <c r="J117" s="120" t="s">
        <v>165</v>
      </c>
      <c r="K117" s="68">
        <v>3502645109</v>
      </c>
      <c r="L117" s="100">
        <f>+IF(AND(K117&gt;0,O117="Ejecución"),(K117/877802)*Tabla28[[#This Row],[% participación]],IF(AND(K117&gt;0,O117&lt;&gt;"Ejecución"),"-",""))</f>
        <v>3990.2450769080042</v>
      </c>
      <c r="M117" s="123" t="s">
        <v>1148</v>
      </c>
      <c r="N117" s="172">
        <v>1</v>
      </c>
      <c r="O117" s="161" t="s">
        <v>1150</v>
      </c>
      <c r="P117" s="78"/>
    </row>
    <row r="118" spans="1:16" s="7" customFormat="1" ht="24.75" customHeight="1" outlineLevel="1" x14ac:dyDescent="0.25">
      <c r="A118" s="143">
        <v>5</v>
      </c>
      <c r="B118" s="160" t="s">
        <v>2664</v>
      </c>
      <c r="C118" s="162" t="s">
        <v>31</v>
      </c>
      <c r="D118" s="63">
        <v>143</v>
      </c>
      <c r="E118" s="144">
        <v>43879</v>
      </c>
      <c r="F118" s="144">
        <v>44196</v>
      </c>
      <c r="G118" s="159">
        <f t="shared" si="5"/>
        <v>10.566666666666666</v>
      </c>
      <c r="H118" s="64" t="s">
        <v>2678</v>
      </c>
      <c r="I118" s="120" t="s">
        <v>163</v>
      </c>
      <c r="J118" s="63" t="s">
        <v>183</v>
      </c>
      <c r="K118" s="68">
        <v>1666416442</v>
      </c>
      <c r="L118" s="100">
        <f>+IF(AND(K118&gt;0,O118="Ejecución"),(K118/877802)*Tabla28[[#This Row],[% participación]],IF(AND(K118&gt;0,O118&lt;&gt;"Ejecución"),"-",""))</f>
        <v>1898.3967250017658</v>
      </c>
      <c r="M118" s="123" t="s">
        <v>1148</v>
      </c>
      <c r="N118" s="172">
        <v>1</v>
      </c>
      <c r="O118" s="161" t="s">
        <v>1150</v>
      </c>
      <c r="P118" s="79"/>
    </row>
    <row r="119" spans="1:16" s="7" customFormat="1" ht="24.75" customHeight="1" outlineLevel="1" x14ac:dyDescent="0.25">
      <c r="A119" s="143">
        <v>6</v>
      </c>
      <c r="B119" s="160" t="s">
        <v>2664</v>
      </c>
      <c r="C119" s="162" t="s">
        <v>31</v>
      </c>
      <c r="D119" s="63">
        <v>170</v>
      </c>
      <c r="E119" s="144">
        <v>43882</v>
      </c>
      <c r="F119" s="144">
        <v>44196</v>
      </c>
      <c r="G119" s="159">
        <f t="shared" si="5"/>
        <v>10.466666666666667</v>
      </c>
      <c r="H119" s="64" t="s">
        <v>2679</v>
      </c>
      <c r="I119" s="120" t="s">
        <v>163</v>
      </c>
      <c r="J119" s="63" t="s">
        <v>177</v>
      </c>
      <c r="K119" s="68">
        <v>1699215732</v>
      </c>
      <c r="L119" s="100">
        <f>+IF(AND(K119&gt;0,O119="Ejecución"),(K119/877802)*Tabla28[[#This Row],[% participación]],IF(AND(K119&gt;0,O119&lt;&gt;"Ejecución"),"-",""))</f>
        <v>1935.7619736569295</v>
      </c>
      <c r="M119" s="123" t="s">
        <v>1148</v>
      </c>
      <c r="N119" s="172">
        <v>1</v>
      </c>
      <c r="O119" s="161" t="s">
        <v>1150</v>
      </c>
      <c r="P119" s="79"/>
    </row>
    <row r="120" spans="1:16" s="7" customFormat="1" ht="24.75" customHeight="1" outlineLevel="1" x14ac:dyDescent="0.25">
      <c r="A120" s="143">
        <v>7</v>
      </c>
      <c r="B120" s="160" t="s">
        <v>2664</v>
      </c>
      <c r="C120" s="162" t="s">
        <v>31</v>
      </c>
      <c r="D120" s="63">
        <v>149</v>
      </c>
      <c r="E120" s="144">
        <v>43879</v>
      </c>
      <c r="F120" s="144">
        <v>44196</v>
      </c>
      <c r="G120" s="159">
        <f t="shared" si="5"/>
        <v>10.566666666666666</v>
      </c>
      <c r="H120" s="64" t="s">
        <v>2678</v>
      </c>
      <c r="I120" s="120" t="s">
        <v>163</v>
      </c>
      <c r="J120" s="63" t="s">
        <v>174</v>
      </c>
      <c r="K120" s="68">
        <v>570668652</v>
      </c>
      <c r="L120" s="100">
        <f>+IF(AND(K120&gt;0,O120="Ejecución"),(K120/877802)*Tabla28[[#This Row],[% participación]],IF(AND(K120&gt;0,O120&lt;&gt;"Ejecución"),"-",""))</f>
        <v>650.1109042813755</v>
      </c>
      <c r="M120" s="123" t="s">
        <v>1148</v>
      </c>
      <c r="N120" s="172">
        <v>1</v>
      </c>
      <c r="O120" s="161" t="s">
        <v>1150</v>
      </c>
      <c r="P120" s="79"/>
    </row>
    <row r="121" spans="1:16" s="7" customFormat="1" ht="24.75" customHeight="1" outlineLevel="1" x14ac:dyDescent="0.25">
      <c r="A121" s="143">
        <v>8</v>
      </c>
      <c r="B121" s="160" t="s">
        <v>2664</v>
      </c>
      <c r="C121" s="162" t="s">
        <v>31</v>
      </c>
      <c r="D121" s="63">
        <v>141</v>
      </c>
      <c r="E121" s="144">
        <v>43878</v>
      </c>
      <c r="F121" s="144">
        <v>44196</v>
      </c>
      <c r="G121" s="159">
        <f t="shared" si="5"/>
        <v>10.6</v>
      </c>
      <c r="H121" s="102" t="s">
        <v>2678</v>
      </c>
      <c r="I121" s="120" t="s">
        <v>163</v>
      </c>
      <c r="J121" s="120" t="s">
        <v>165</v>
      </c>
      <c r="K121" s="68">
        <v>3117330248</v>
      </c>
      <c r="L121" s="100">
        <f>+IF(AND(K121&gt;0,O121="Ejecución"),(K121/877802)*Tabla28[[#This Row],[% participación]],IF(AND(K121&gt;0,O121&lt;&gt;"Ejecución"),"-",""))</f>
        <v>3551.2908924791695</v>
      </c>
      <c r="M121" s="123" t="s">
        <v>1148</v>
      </c>
      <c r="N121" s="172">
        <v>1</v>
      </c>
      <c r="O121" s="161" t="s">
        <v>1150</v>
      </c>
      <c r="P121" s="79"/>
    </row>
    <row r="122" spans="1:16" s="7" customFormat="1" ht="24.75" customHeight="1" outlineLevel="1" x14ac:dyDescent="0.25">
      <c r="A122" s="143">
        <v>9</v>
      </c>
      <c r="B122" s="160" t="s">
        <v>2664</v>
      </c>
      <c r="C122" s="162" t="s">
        <v>31</v>
      </c>
      <c r="D122" s="63">
        <v>146</v>
      </c>
      <c r="E122" s="144">
        <v>43879</v>
      </c>
      <c r="F122" s="144">
        <v>44196</v>
      </c>
      <c r="G122" s="159">
        <f t="shared" si="5"/>
        <v>10.566666666666666</v>
      </c>
      <c r="H122" s="64" t="s">
        <v>2678</v>
      </c>
      <c r="I122" s="120" t="s">
        <v>163</v>
      </c>
      <c r="J122" s="63" t="s">
        <v>170</v>
      </c>
      <c r="K122" s="68">
        <v>498772840</v>
      </c>
      <c r="L122" s="100">
        <f>+IF(AND(K122&gt;0,O122="Ejecución"),(K122/877802)*Tabla28[[#This Row],[% participación]],IF(AND(K122&gt;0,O122&lt;&gt;"Ejecución"),"-",""))</f>
        <v>568.20654316121409</v>
      </c>
      <c r="M122" s="123" t="s">
        <v>1148</v>
      </c>
      <c r="N122" s="172">
        <v>1</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120"/>
      <c r="J123" s="120"/>
      <c r="K123" s="68"/>
      <c r="L123" s="100" t="str">
        <f>+IF(AND(K123&gt;0,O123="Ejecución"),(K123/877802)*Tabla28[[#This Row],[% participación]],IF(AND(K123&gt;0,O123&lt;&gt;"Ejecución"),"-",""))</f>
        <v/>
      </c>
      <c r="M123" s="123"/>
      <c r="N123" s="172" t="str">
        <f t="shared" ref="N123:N160" si="6">+IF(M123="No",1,IF(M123="Si","Ingrese %",""))</f>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119"/>
      <c r="I124" s="120"/>
      <c r="J124" s="120"/>
      <c r="K124" s="68"/>
      <c r="L124" s="100" t="str">
        <f>+IF(AND(K124&gt;0,O124="Ejecución"),(K124/877802)*Tabla28[[#This Row],[% participación]],IF(AND(K124&gt;0,O124&lt;&gt;"Ejecución"),"-",""))</f>
        <v/>
      </c>
      <c r="M124" s="123"/>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143939919.15000001</v>
      </c>
      <c r="F185" s="92"/>
      <c r="G185" s="93"/>
      <c r="H185" s="88"/>
      <c r="I185" s="90" t="s">
        <v>2627</v>
      </c>
      <c r="J185" s="165">
        <f>+SUM(M179:M183)</f>
        <v>0.02</v>
      </c>
      <c r="K185" s="235" t="s">
        <v>2628</v>
      </c>
      <c r="L185" s="235"/>
      <c r="M185" s="94">
        <f>+J185*(SUM(K20:K35))</f>
        <v>95959946.100000009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34295</v>
      </c>
      <c r="D193" s="5"/>
      <c r="E193" s="125">
        <v>1554</v>
      </c>
      <c r="F193" s="5"/>
      <c r="G193" s="5"/>
      <c r="H193" s="146" t="s">
        <v>2681</v>
      </c>
      <c r="J193" s="5"/>
      <c r="K193" s="126">
        <v>34351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7" t="s">
        <v>2682</v>
      </c>
      <c r="L211" s="21"/>
      <c r="M211" s="21"/>
      <c r="N211" s="21"/>
      <c r="O211" s="8"/>
    </row>
    <row r="212" spans="1:15" x14ac:dyDescent="0.25">
      <c r="A212" s="9"/>
      <c r="B212" s="27" t="s">
        <v>2619</v>
      </c>
      <c r="C212" s="146" t="s">
        <v>2681</v>
      </c>
      <c r="D212" s="21"/>
      <c r="G212" s="27" t="s">
        <v>2621</v>
      </c>
      <c r="H212" s="147" t="s">
        <v>2683</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5:D160 M125:M160 G114:G121 L106:L107 G125:J160 L83:L90 G48:G90 B83:B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cp:lastModifiedBy>
  <cp:lastPrinted>2020-11-20T15:12:35Z</cp:lastPrinted>
  <dcterms:created xsi:type="dcterms:W3CDTF">2020-10-14T21:57:42Z</dcterms:created>
  <dcterms:modified xsi:type="dcterms:W3CDTF">2020-12-29T13:52:27Z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