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2020\BET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0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<sst xmlns="http://schemas.openxmlformats.org/spreadsheetml/2006/main" count="3106" uniqueCount="2691">
  <si>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</si>
  <si>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</si>
  <si>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</si>
  <si>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</si>
  <si>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</si>
  <si>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</si>
  <si>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</si>
  <si>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</si>
  <si>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</si>
  <si>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</si>
  <si>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</si>
  <si>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</si>
  <si>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</si>
  <si>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</si>
  <si>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</si>
  <si>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</si>
  <si>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</si>
  <si>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</si>
  <si>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</si>
  <si>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</si>
  <si>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</si>
  <si>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</si>
  <si>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</si>
  <si>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</si>
  <si>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</si>
  <si>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</si>
  <si>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</si>
  <si>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</si>
  <si>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</si>
  <si>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</si>
  <si>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</si>
  <si>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</si>
  <si>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</si>
  <si>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</si>
  <si>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</si>
  <si>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</si>
  <si>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</si>
  <si>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</si>
  <si>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</si>
  <si>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</si>
  <si>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</si>
  <si>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</si>
  <si>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</si>
  <si>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</si>
  <si>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</si>
  <si>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</si>
  <si>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</si>
  <si>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</si>
  <si>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</si>
  <si>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</si>
  <si>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</si>
  <si>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</si>
  <si>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</si>
  <si>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</si>
  <si>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</si>
  <si>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</si>
  <si>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</si>
  <si>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</si>
  <si>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</si>
  <si>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</si>
  <si>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</si>
  <si>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</si>
  <si>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</si>
  <si>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</si>
  <si>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</si>
  <si>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</si>
  <si>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</si>
  <si>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</si>
  <si>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</si>
  <si>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</si>
  <si>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</si>
  <si>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</si>
  <si>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</si>
  <si>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</si>
  <si>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</si>
  <si>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</si>
  <si>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</si>
  <si>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</si>
  <si>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</si>
  <si>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</si>
  <si>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</si>
  <si>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</si>
  <si>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</si>
  <si>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</si>
  <si>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</si>
  <si>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</si>
  <si>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</si>
  <si>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</si>
  <si>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</si>
  <si>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</si>
  <si>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</si>
  <si>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</si>
  <si>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</si>
  <si>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</si>
  <si>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</si>
  <si>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</si>
  <si>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</si>
  <si>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</si>
  <si>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</si>
  <si>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</si>
  <si>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</si>
  <si>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</si>
  <si>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</si>
  <si>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</si>
  <si>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</si>
  <si>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</si>
  <si>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</si>
  <si>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</si>
  <si>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</si>
  <si>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</si>
  <si>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</si>
  <si>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</si>
  <si>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</si>
  <si>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</si>
  <si>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</si>
  <si>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</si>
  <si>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</si>
  <si>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</si>
  <si>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</si>
  <si>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</si>
  <si>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</si>
  <si>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</si>
  <si>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</si>
  <si>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</si>
  <si>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</si>
  <si>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</si>
  <si>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</si>
  <si>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</si>
  <si>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</si>
  <si>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</si>
  <si>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</si>
  <si>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</si>
  <si>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</si>
  <si>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</si>
  <si>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</si>
  <si>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</si>
  <si>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</si>
  <si>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</si>
  <si>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</si>
  <si>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</si>
  <si>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</si>
  <si>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</si>
  <si>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</si>
  <si>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</si>
  <si>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</si>
  <si>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</si>
  <si>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</si>
  <si>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</si>
  <si>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</si>
  <si>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</si>
  <si>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</si>
  <si>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</si>
  <si>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</si>
  <si>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</si>
  <si>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</si>
  <si>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</si>
  <si>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</si>
  <si>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</si>
  <si>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</si>
  <si>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</si>
  <si>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</si>
  <si>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</si>
  <si>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</si>
  <si>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</si>
  <si>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</si>
  <si>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</si>
  <si>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</si>
  <si>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</si>
  <si>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</si>
  <si>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</si>
  <si>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</si>
  <si>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</si>
  <si>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</si>
  <si>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</si>
  <si>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</si>
  <si>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</si>
  <si>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</si>
  <si>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</si>
  <si>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</si>
  <si>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</si>
  <si>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</si>
  <si>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</si>
  <si>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</si>
  <si>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</si>
  <si>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</si>
  <si>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</si>
  <si>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</si>
  <si>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</si>
  <si>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</si>
  <si>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</si>
  <si>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</si>
  <si>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</si>
  <si>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</si>
  <si>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</si>
  <si>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</si>
  <si>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</si>
  <si>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</si>
  <si>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</si>
  <si>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</si>
  <si>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</si>
  <si>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</si>
  <si>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</si>
  <si>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</si>
  <si>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</si>
  <si>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</si>
  <si>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</si>
  <si>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</si>
  <si>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</si>
  <si>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</si>
  <si>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</si>
  <si>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</si>
  <si>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</si>
  <si>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</si>
  <si>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</si>
  <si>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</si>
  <si>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</si>
  <si>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</si>
  <si>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</si>
  <si>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</si>
  <si>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</si>
  <si>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</si>
  <si>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</si>
  <si>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</si>
  <si>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</si>
  <si>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</si>
  <si>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</si>
  <si>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</si>
  <si>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</si>
  <si>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</si>
  <si>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</si>
  <si>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</si>
  <si>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</si>
  <si>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</si>
  <si>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</si>
  <si>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</si>
  <si>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</si>
  <si>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</si>
  <si>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</si>
  <si>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</si>
  <si>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</si>
  <si>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</si>
  <si>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</si>
  <si>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</si>
  <si>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</si>
  <si>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</si>
  <si>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</si>
  <si>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</si>
  <si>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</si>
  <si>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</si>
  <si>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</si>
  <si>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</si>
  <si>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</si>
  <si>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</si>
  <si>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</si>
  <si>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</si>
  <si>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</si>
  <si>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</si>
  <si>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</si>
  <si>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</si>
  <si>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</si>
  <si>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</si>
  <si>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</si>
  <si>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</si>
  <si>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</si>
  <si>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</si>
  <si>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</si>
  <si>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</si>
  <si>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</si>
  <si>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</si>
  <si>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</si>
  <si>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</si>
  <si>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</si>
  <si>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</si>
  <si>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</si>
  <si>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</si>
  <si>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</si>
  <si>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</si>
  <si>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</si>
  <si>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</si>
  <si>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</si>
  <si>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</si>
  <si>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</si>
  <si>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</si>
  <si>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</si>
  <si>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</si>
  <si>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</si>
  <si>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</si>
  <si>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</si>
  <si>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</si>
  <si>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</si>
  <si>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</si>
  <si>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</si>
  <si>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</si>
  <si>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</si>
  <si>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</si>
  <si>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</si>
  <si>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</si>
  <si>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</si>
  <si>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</si>
  <si>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</si>
  <si>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</si>
  <si>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</si>
  <si>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</si>
  <si>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</si>
  <si>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</si>
  <si>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</si>
  <si>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</si>
  <si>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</si>
  <si>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</si>
  <si>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</si>
  <si>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</si>
  <si>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</si>
  <si>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</si>
  <si>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</si>
  <si>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</si>
  <si>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</si>
  <si>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</si>
  <si>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</si>
  <si>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</si>
  <si>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</si>
  <si>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</si>
  <si>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</si>
  <si>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</si>
  <si>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</si>
  <si>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</si>
  <si>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</si>
  <si>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</si>
  <si>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</si>
  <si>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</si>
  <si>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</si>
  <si>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</si>
  <si>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</si>
  <si>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</si>
  <si>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</si>
  <si>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</si>
  <si>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</si>
  <si>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</si>
  <si>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</si>
  <si>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</si>
  <si>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</si>
  <si>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</si>
  <si>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</si>
  <si>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</si>
  <si>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</si>
  <si>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</si>
  <si>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</si>
  <si>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</si>
  <si>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</si>
  <si>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</si>
  <si>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</si>
  <si>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</si>
  <si>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</si>
  <si>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</si>
  <si>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</si>
  <si>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</si>
  <si>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</si>
  <si>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</si>
  <si>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</si>
  <si>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</si>
  <si>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</si>
  <si>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</si>
  <si>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</si>
  <si>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</si>
  <si>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</si>
  <si>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</si>
  <si>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</si>
  <si>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</si>
  <si>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</si>
  <si>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</si>
  <si>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</si>
  <si>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</si>
  <si>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</si>
  <si>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</si>
  <si>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</si>
  <si>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</si>
  <si>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</si>
  <si>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</si>
  <si>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</si>
  <si>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</si>
  <si>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</si>
  <si>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</si>
  <si>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</si>
  <si>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</si>
  <si>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</si>
  <si>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</si>
  <si>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</si>
  <si>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</si>
  <si>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</si>
  <si>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</si>
  <si>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</si>
  <si>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</si>
  <si>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</si>
  <si>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</si>
  <si>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</si>
  <si>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</si>
  <si>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</si>
  <si>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</si>
  <si>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</si>
  <si>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</si>
  <si>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</si>
  <si>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</si>
  <si>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</si>
  <si>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</si>
  <si>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</si>
  <si>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</si>
  <si>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</si>
  <si>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</si>
  <si>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</si>
  <si>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</si>
  <si>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</si>
  <si>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</si>
  <si>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</si>
  <si>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</si>
  <si>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</si>
  <si>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</si>
  <si>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</si>
  <si>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</si>
  <si>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</si>
  <si>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</si>
  <si>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</si>
  <si>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</si>
  <si>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</si>
  <si>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</si>
  <si>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</si>
  <si>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</si>
  <si>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</si>
  <si>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</si>
  <si>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</si>
  <si>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</si>
  <si>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</si>
  <si>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</si>
  <si>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</si>
  <si>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</si>
  <si>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</si>
  <si>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</si>
  <si>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</si>
  <si>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</si>
  <si>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</si>
  <si>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</si>
  <si>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</si>
  <si>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</si>
  <si>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</si>
  <si>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</si>
  <si>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</si>
  <si>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</si>
  <si>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</si>
  <si>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</si>
  <si>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</si>
  <si>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</si>
  <si>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</si>
  <si>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</si>
  <si>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</si>
  <si>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</si>
  <si>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</si>
  <si>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</si>
  <si>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</si>
  <si>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</si>
  <si>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</si>
  <si>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</si>
  <si>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</si>
  <si>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</si>
  <si>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</si>
  <si>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</si>
  <si>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</si>
  <si>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</si>
  <si>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</si>
  <si>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</si>
  <si>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</si>
  <si>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</si>
  <si>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</si>
  <si>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</si>
  <si>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</si>
  <si>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</si>
  <si>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</si>
  <si>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</si>
  <si>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</si>
  <si>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</si>
  <si>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</si>
  <si>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</si>
  <si>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</si>
  <si>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</si>
  <si>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</si>
  <si>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</si>
  <si>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</si>
  <si>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</si>
  <si>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</si>
  <si>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</si>
  <si>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</si>
  <si>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</si>
  <si>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</si>
  <si>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</si>
  <si>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</si>
  <si>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</si>
  <si>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</si>
  <si>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</si>
  <si>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</si>
  <si>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</si>
  <si>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</si>
  <si>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</si>
  <si>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</si>
  <si>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</si>
  <si>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</si>
  <si>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</si>
  <si>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</si>
  <si>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</si>
  <si>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</si>
  <si>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</si>
  <si>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</si>
  <si>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</si>
  <si>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</si>
  <si>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</si>
  <si>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</si>
  <si>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</si>
  <si>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</si>
  <si>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</si>
  <si>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</si>
  <si>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</si>
  <si>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</si>
  <si>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</si>
  <si>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</si>
  <si>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</si>
  <si>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</si>
  <si>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</si>
  <si>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</si>
  <si>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</si>
  <si>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</si>
  <si>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</si>
  <si>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</si>
  <si>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</si>
  <si>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</si>
  <si>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</si>
  <si>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</si>
  <si>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</si>
  <si>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</si>
  <si>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</si>
  <si>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</si>
  <si>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</si>
  <si>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</si>
  <si>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</si>
  <si>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</si>
  <si>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</si>
  <si>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</si>
  <si>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</si>
  <si>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</si>
  <si>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</si>
  <si>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</si>
  <si>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</si>
  <si>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</si>
  <si>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</si>
  <si>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</si>
  <si>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</si>
  <si>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</si>
  <si>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</si>
  <si>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</si>
  <si>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</si>
  <si>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</si>
  <si>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</si>
  <si>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</si>
  <si>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</si>
  <si>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</si>
  <si>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</si>
  <si>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</si>
  <si>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</si>
  <si>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</si>
  <si>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</si>
  <si>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</si>
  <si>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</si>
  <si>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</si>
  <si>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</si>
  <si>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</si>
  <si>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</si>
  <si>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</si>
  <si>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</si>
  <si>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</si>
  <si>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</si>
  <si>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</si>
  <si>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</si>
  <si>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</si>
  <si>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</si>
  <si>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</si>
  <si>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</si>
  <si>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</si>
  <si>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</si>
  <si>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</si>
  <si>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</si>
  <si>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</si>
  <si>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</si>
  <si>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</si>
  <si>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</si>
  <si>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</si>
  <si>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</si>
  <si>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</si>
  <si>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</si>
  <si>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</si>
  <si>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</si>
  <si>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</si>
  <si>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</si>
  <si>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</si>
  <si>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</si>
  <si>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</si>
  <si>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</si>
  <si>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</si>
  <si>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</si>
  <si>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</si>
  <si>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</si>
  <si>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</si>
  <si>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</si>
  <si>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</si>
  <si>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</si>
  <si>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</si>
  <si>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</si>
  <si>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</si>
  <si>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</si>
  <si>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</si>
  <si>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</si>
  <si>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</si>
  <si>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</si>
  <si>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</si>
  <si>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</si>
  <si>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</si>
  <si>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</si>
  <si>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</si>
  <si>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</si>
  <si>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</si>
  <si>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</si>
  <si>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</si>
  <si>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</si>
  <si>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</si>
  <si>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</si>
  <si>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</si>
  <si>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</si>
  <si>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</si>
  <si>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</si>
  <si>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</si>
  <si>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</si>
  <si>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</si>
  <si>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</si>
  <si>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</si>
  <si>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</si>
  <si>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</si>
  <si>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</si>
  <si>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</si>
  <si>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</si>
  <si>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</si>
  <si>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</si>
  <si>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</si>
  <si>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</si>
  <si>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</si>
  <si>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</si>
  <si>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</si>
  <si>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</si>
  <si>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</si>
  <si>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</si>
  <si>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</si>
  <si>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</si>
  <si>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</si>
  <si>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</si>
  <si>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</si>
  <si>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</si>
  <si>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</si>
  <si>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</si>
  <si>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</si>
  <si>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</si>
  <si>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</si>
  <si>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</si>
  <si>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</si>
  <si>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</si>
  <si>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</si>
  <si>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</si>
  <si>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</si>
  <si>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</si>
  <si>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</si>
  <si>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</si>
  <si>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</si>
  <si>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</si>
  <si>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</si>
  <si>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</si>
  <si>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</si>
  <si>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</si>
  <si>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</si>
  <si>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</si>
  <si>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</si>
  <si>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</si>
  <si>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</si>
  <si>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</si>
  <si>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</si>
  <si>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</si>
  <si>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</si>
  <si>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</si>
  <si>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</si>
  <si>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</si>
  <si>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</si>
  <si>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</si>
  <si>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</si>
  <si>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</si>
  <si>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</si>
  <si>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</si>
  <si>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</si>
  <si>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</si>
  <si>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</si>
  <si>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</si>
  <si>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</si>
  <si>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</si>
  <si>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</si>
  <si>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</si>
  <si>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</si>
  <si>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</si>
  <si>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</si>
  <si>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</si>
  <si>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</si>
  <si>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</si>
  <si>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</si>
  <si>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</si>
  <si>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</si>
  <si>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</si>
  <si>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</si>
  <si>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</si>
  <si>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</si>
  <si>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</si>
  <si>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</si>
  <si>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</si>
  <si>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</si>
  <si>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</si>
  <si>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</si>
  <si>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</si>
  <si>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</si>
  <si>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</si>
  <si>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</si>
  <si>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</si>
  <si>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</si>
  <si>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</si>
  <si>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</si>
  <si>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</si>
  <si>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</si>
  <si>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</si>
  <si>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</si>
  <si>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</si>
  <si>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</si>
  <si>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</si>
  <si>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</si>
  <si>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</si>
  <si>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</si>
  <si>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</si>
  <si>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</si>
  <si>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</si>
  <si>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</si>
  <si>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</si>
  <si>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</si>
  <si>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</si>
  <si>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</si>
  <si>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</si>
  <si>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</si>
  <si>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</si>
  <si>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</si>
  <si>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</si>
  <si>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</si>
  <si>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</si>
  <si>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</si>
  <si>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</si>
  <si>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</si>
  <si>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</si>
  <si>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</si>
  <si>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</si>
  <si>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</si>
  <si>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</si>
  <si>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</si>
  <si>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</si>
  <si>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</si>
  <si>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</si>
  <si>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</si>
  <si>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</si>
  <si>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</si>
  <si>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</si>
  <si>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</si>
  <si>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</si>
  <si>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</si>
  <si>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</si>
  <si>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</si>
  <si>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</si>
  <si>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</si>
  <si>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</si>
  <si>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</si>
  <si>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</si>
  <si>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</si>
  <si>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</si>
  <si>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</si>
  <si>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</si>
  <si>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</si>
  <si>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</si>
  <si>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</si>
  <si>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</si>
  <si>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</si>
  <si>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</si>
  <si>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</si>
  <si>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</si>
  <si>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</si>
  <si>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</si>
  <si>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</si>
  <si>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</si>
  <si>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</si>
  <si>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</si>
  <si>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</si>
  <si>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</si>
  <si>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</si>
  <si>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</si>
  <si>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</si>
  <si>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</si>
  <si>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</si>
  <si>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</si>
  <si>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</si>
  <si>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</si>
  <si>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</si>
  <si>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</si>
  <si>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</si>
  <si>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</si>
  <si>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</si>
  <si>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</si>
  <si>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</si>
  <si>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</si>
  <si>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</si>
  <si>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</si>
  <si>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</si>
  <si>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</si>
  <si>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</si>
  <si>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</si>
  <si>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</si>
  <si>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</si>
  <si>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</si>
  <si>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</si>
  <si>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</si>
  <si>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</si>
  <si>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</si>
  <si>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</si>
  <si>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</si>
  <si>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</si>
  <si>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</si>
  <si>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</si>
  <si>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</si>
  <si>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</si>
  <si>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</si>
  <si>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</si>
  <si>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</si>
  <si>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</si>
  <si>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</si>
  <si>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</si>
  <si>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</si>
  <si>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</si>
  <si>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</si>
  <si>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</si>
  <si>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</si>
  <si>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</si>
  <si>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</si>
  <si>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</si>
  <si>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</si>
  <si>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</si>
  <si>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</si>
  <si>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</si>
  <si>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</si>
  <si>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</si>
  <si>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</si>
  <si>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</si>
  <si>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</si>
  <si>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</si>
  <si>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</si>
  <si>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</si>
  <si>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</si>
  <si>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</si>
  <si>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</si>
  <si>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</si>
  <si>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</si>
  <si>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</si>
  <si>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</si>
  <si>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</si>
  <si>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</si>
  <si>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</si>
  <si>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</si>
  <si>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</si>
  <si>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</si>
  <si>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</si>
  <si>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</si>
  <si>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</si>
  <si>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</si>
  <si>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</si>
  <si>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</si>
  <si>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</si>
  <si>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</si>
  <si>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</si>
  <si>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</si>
  <si>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</si>
  <si>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</si>
  <si>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</si>
  <si>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</si>
  <si>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</si>
  <si>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</si>
  <si>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</si>
  <si>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</si>
  <si>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</si>
  <si>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</si>
  <si>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</si>
  <si>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</si>
  <si>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</si>
  <si>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</si>
  <si>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</si>
  <si>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</si>
  <si>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</si>
  <si>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</si>
  <si>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</si>
  <si>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</si>
  <si>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</si>
  <si>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</si>
  <si>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</si>
  <si>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</si>
  <si>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</si>
  <si>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</si>
  <si>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</si>
  <si>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</si>
  <si>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</si>
  <si>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</si>
  <si>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</si>
  <si>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</si>
  <si>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</si>
  <si>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</si>
  <si>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</si>
  <si>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</si>
  <si>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</si>
  <si>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</si>
  <si>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</si>
  <si>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</si>
  <si>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</si>
  <si>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</si>
  <si>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</si>
  <si>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</si>
  <si>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</si>
  <si>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</si>
  <si>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</si>
  <si>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</si>
  <si>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</si>
  <si>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</si>
  <si>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</si>
  <si>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</si>
  <si>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</si>
  <si>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</si>
  <si>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</si>
  <si>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</si>
  <si>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</si>
  <si>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</si>
  <si>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</si>
  <si>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</si>
  <si>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</si>
  <si>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</si>
  <si>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</si>
  <si>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</si>
  <si>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</si>
  <si>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</si>
  <si>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</si>
  <si>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</si>
  <si>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</si>
  <si>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</si>
  <si>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</si>
  <si>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</si>
  <si>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</si>
  <si>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</si>
  <si>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</si>
  <si>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</si>
  <si>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</si>
  <si>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</si>
  <si>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</si>
  <si>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</si>
  <si>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</si>
  <si>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</si>
  <si>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</si>
  <si>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</si>
  <si>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</si>
  <si>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</si>
  <si>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</si>
  <si>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</si>
  <si>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</si>
  <si>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</si>
  <si>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</si>
  <si>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</si>
  <si>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</si>
  <si>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</si>
  <si>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</si>
  <si>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</si>
  <si>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</si>
  <si>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</si>
  <si>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</si>
  <si>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</si>
  <si>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</si>
  <si>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</si>
  <si>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</si>
  <si>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</si>
  <si>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</si>
  <si>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</si>
  <si>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</si>
  <si>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</si>
  <si>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</si>
  <si>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</si>
  <si>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</si>
  <si>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</si>
  <si>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</si>
  <si>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</si>
  <si>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</si>
  <si>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</si>
  <si>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</si>
  <si>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</si>
  <si>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</si>
  <si>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</si>
  <si>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</si>
  <si>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</si>
  <si>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</si>
  <si>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</si>
  <si>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</si>
  <si>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</si>
  <si>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</si>
  <si>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</si>
  <si>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</si>
  <si>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</si>
  <si>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</si>
  <si>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</si>
  <si>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</si>
  <si>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</si>
  <si>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</si>
  <si>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</si>
  <si>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</si>
  <si>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</si>
  <si>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</si>
  <si>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</si>
  <si>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</si>
  <si>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</si>
  <si>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</si>
  <si>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</si>
  <si>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</si>
  <si>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</si>
  <si>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</si>
  <si>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</si>
  <si>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</si>
  <si>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</si>
  <si>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</si>
  <si>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</si>
  <si>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</si>
  <si>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</si>
  <si>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</si>
  <si>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</si>
  <si>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</si>
  <si>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</si>
  <si>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</si>
  <si>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</si>
  <si>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</si>
  <si>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</si>
  <si>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</si>
  <si>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</si>
  <si>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</si>
  <si>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</si>
  <si>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</si>
  <si>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</si>
  <si>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</si>
  <si>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</si>
  <si>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</si>
  <si>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</si>
  <si>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</si>
  <si>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</si>
  <si>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</si>
  <si>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</si>
  <si>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</si>
  <si>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</si>
  <si>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</si>
  <si>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</si>
  <si>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</si>
  <si>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</si>
  <si>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</si>
  <si>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</si>
  <si>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</si>
  <si>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</si>
  <si>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</si>
  <si>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</si>
  <si>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</si>
  <si>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</si>
  <si>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</si>
  <si>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</si>
  <si>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</si>
  <si>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</si>
  <si>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</si>
  <si>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</si>
  <si>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</si>
  <si>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</si>
  <si>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</si>
  <si>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</si>
  <si>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</si>
  <si>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</si>
  <si>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</si>
  <si>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</si>
  <si>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</si>
  <si>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</si>
  <si>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</si>
  <si>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</si>
  <si>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</si>
  <si>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</si>
  <si>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</si>
  <si>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</si>
  <si>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</si>
  <si>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</si>
  <si>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</si>
  <si>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</si>
  <si>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</si>
  <si>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</si>
  <si>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</si>
  <si>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</si>
  <si>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</si>
  <si>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</si>
  <si>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</si>
  <si>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</si>
  <si>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</si>
  <si>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</si>
  <si>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</si>
  <si>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</si>
  <si>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</si>
  <si>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</si>
  <si>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</si>
  <si>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</si>
  <si>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</si>
  <si>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</si>
  <si>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</si>
  <si>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</si>
  <si>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</si>
  <si>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</si>
  <si>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</si>
  <si>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</si>
  <si>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</si>
  <si>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</si>
  <si>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</si>
  <si>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</si>
  <si>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</si>
  <si>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</si>
  <si>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</si>
  <si>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</si>
  <si>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</si>
  <si>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</si>
  <si>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</si>
  <si>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</si>
  <si>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</si>
  <si>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</si>
  <si>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</si>
  <si>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</si>
  <si>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</si>
  <si>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</si>
  <si>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</si>
  <si>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</si>
  <si>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</si>
  <si>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</si>
  <si>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</si>
  <si>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</si>
  <si>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</si>
  <si>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</si>
  <si>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</si>
  <si>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</si>
  <si>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</si>
  <si>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</si>
  <si>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</si>
  <si>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</si>
  <si>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</si>
  <si>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</si>
  <si>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</si>
  <si>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</si>
  <si>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</si>
  <si>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</si>
  <si>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</si>
  <si>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</si>
  <si>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</si>
  <si>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</si>
  <si>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</si>
  <si>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</si>
  <si>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</si>
  <si>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</si>
  <si>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</si>
  <si>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</si>
  <si>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</si>
  <si>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</si>
  <si>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</si>
  <si>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</si>
  <si>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</si>
  <si>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</si>
  <si>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</si>
  <si>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</si>
  <si>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</si>
  <si>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</si>
  <si>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</si>
  <si>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</si>
  <si>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</si>
  <si>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</si>
  <si>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</si>
  <si>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</si>
  <si>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</si>
  <si>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</si>
  <si>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</si>
  <si>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</si>
  <si>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</si>
  <si>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</si>
  <si>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</si>
  <si>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</si>
  <si>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</si>
  <si>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</si>
  <si>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</si>
  <si>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</si>
  <si>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</si>
  <si>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</si>
  <si>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</si>
  <si>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</si>
  <si>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</si>
  <si>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</si>
  <si>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</si>
  <si>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</si>
  <si>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</si>
  <si>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</si>
  <si>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</si>
  <si>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</si>
  <si>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</si>
  <si>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</si>
  <si>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</si>
  <si>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</si>
  <si>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</si>
  <si>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</si>
  <si>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</si>
  <si>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</si>
  <si>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</si>
  <si>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</si>
  <si>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</si>
  <si>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</si>
  <si>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</si>
  <si>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</si>
  <si>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</si>
  <si>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</si>
  <si>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</si>
  <si>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</si>
  <si>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</si>
  <si>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</si>
  <si>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</si>
  <si>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</si>
  <si>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</si>
  <si>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</si>
  <si>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</si>
  <si>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</si>
  <si>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</si>
  <si>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</si>
  <si>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</si>
  <si>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</si>
  <si>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</si>
  <si>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</si>
  <si>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</si>
  <si>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</si>
  <si>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</si>
  <si>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</si>
  <si>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</si>
  <si>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</si>
  <si>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</si>
  <si>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</si>
  <si>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</si>
  <si>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</si>
  <si>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</si>
  <si>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</si>
  <si>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</si>
  <si>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</si>
  <si>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</si>
  <si>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</si>
  <si>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</si>
  <si>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</si>
  <si>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</si>
  <si>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</si>
  <si>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</si>
  <si>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</si>
  <si>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</si>
  <si>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</si>
  <si>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</si>
  <si>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</si>
  <si>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</si>
  <si>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</si>
  <si>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</si>
  <si>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</si>
  <si>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</si>
  <si>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</si>
  <si>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</si>
  <si>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</si>
  <si>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</si>
  <si>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</si>
  <si>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</si>
  <si>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</si>
  <si>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</si>
  <si>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</si>
  <si>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</si>
  <si>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</si>
  <si>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</si>
  <si>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</si>
  <si>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</si>
  <si>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</si>
  <si>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</si>
  <si>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</si>
  <si>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</si>
  <si>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</si>
  <si>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</si>
  <si>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</si>
  <si>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</si>
  <si>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</si>
  <si>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</si>
  <si>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</si>
  <si>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</si>
  <si>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</si>
  <si>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</si>
  <si>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</si>
  <si>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</si>
  <si>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</si>
  <si>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</si>
  <si>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</si>
  <si>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</si>
  <si>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</si>
  <si>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</si>
  <si>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</si>
  <si>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</si>
  <si>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</si>
  <si>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</si>
  <si>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</si>
  <si>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</si>
  <si>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</si>
  <si>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</si>
  <si>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</si>
  <si>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</si>
  <si>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</si>
  <si>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</si>
  <si>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</si>
  <si>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</si>
  <si>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</si>
  <si>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</si>
  <si>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</si>
  <si>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</si>
  <si>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</si>
  <si>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</si>
  <si>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</si>
  <si>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</si>
  <si>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</si>
  <si>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</si>
  <si>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</si>
  <si>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</si>
  <si>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</si>
  <si>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</si>
  <si>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</si>
  <si>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</si>
  <si>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</si>
  <si>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</si>
  <si>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</si>
  <si>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</si>
  <si>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</si>
  <si>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</si>
  <si>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</si>
  <si>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</si>
  <si>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</si>
  <si>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</si>
  <si>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</si>
  <si>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</si>
  <si>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</si>
  <si>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</si>
  <si>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</si>
  <si>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</si>
  <si>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</si>
  <si>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</si>
  <si>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</si>
  <si>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</si>
  <si>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</si>
  <si>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</si>
  <si>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</si>
  <si>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</si>
  <si>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</si>
  <si>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</si>
  <si>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</si>
  <si>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</si>
  <si>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</si>
  <si>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</si>
  <si>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</si>
  <si>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</si>
  <si>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</si>
  <si>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</si>
  <si>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</si>
  <si>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</si>
  <si>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</si>
  <si>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</si>
  <si>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</si>
  <si>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</si>
  <si>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</si>
  <si>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</si>
  <si>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</si>
  <si>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</si>
  <si>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</si>
  <si>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</si>
  <si>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</si>
  <si>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</si>
  <si>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</si>
  <si>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</si>
  <si>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</si>
  <si>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</si>
  <si>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</si>
  <si>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</si>
  <si>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</si>
  <si>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</si>
  <si>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</si>
  <si>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</si>
  <si>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</si>
  <si>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</si>
  <si>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</si>
  <si>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</si>
  <si>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</si>
  <si>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</si>
  <si>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</si>
  <si>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</si>
  <si>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</si>
  <si>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</si>
  <si>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</si>
  <si>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</si>
  <si>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</si>
  <si>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</si>
  <si>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</si>
  <si>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</si>
  <si>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</si>
  <si>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</si>
  <si>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</si>
  <si>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</si>
  <si>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</si>
  <si>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</si>
  <si>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</si>
  <si>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</si>
  <si>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</si>
  <si>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</si>
  <si>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</si>
  <si>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</si>
  <si>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</si>
  <si>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</si>
  <si>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</si>
  <si>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</si>
  <si>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</si>
  <si>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</si>
  <si>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</si>
  <si>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</si>
  <si>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</si>
  <si>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</si>
  <si>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</si>
  <si>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</si>
  <si>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</si>
  <si>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</si>
  <si>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</si>
  <si>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</si>
  <si>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</si>
  <si>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</si>
  <si>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</si>
  <si>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</si>
  <si>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</si>
  <si>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</si>
  <si>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</si>
  <si>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</si>
  <si>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</si>
  <si>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</si>
  <si>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</si>
  <si>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</si>
  <si>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</si>
  <si>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</si>
  <si>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</si>
  <si>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</si>
  <si>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</si>
  <si>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</si>
  <si>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</si>
  <si>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</si>
  <si>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</si>
  <si>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</si>
  <si>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</si>
  <si>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</si>
  <si>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</si>
  <si>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</si>
  <si>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</si>
  <si>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</si>
  <si>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</si>
  <si>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</si>
  <si>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</si>
  <si>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</si>
  <si>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</si>
  <si>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</si>
  <si>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</si>
  <si>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</si>
  <si>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</si>
  <si>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</si>
  <si>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</si>
  <si>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</si>
  <si>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</si>
  <si>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</si>
  <si>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</si>
  <si>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</si>
  <si>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</si>
  <si>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</si>
  <si>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</si>
  <si>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</si>
  <si>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</si>
  <si>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</si>
  <si>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</si>
  <si>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</si>
  <si>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</si>
  <si>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</si>
  <si>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</si>
  <si>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</si>
  <si>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</si>
  <si>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</si>
  <si>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</si>
  <si>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</si>
  <si>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</si>
  <si>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</si>
  <si>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</si>
  <si>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</si>
  <si>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</si>
  <si>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</si>
  <si>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</si>
  <si>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</si>
  <si>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</si>
  <si>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</si>
  <si>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</si>
  <si>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</si>
  <si>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</si>
  <si>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</si>
  <si>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</si>
  <si>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</si>
  <si>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</si>
  <si>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</si>
  <si>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</si>
  <si>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</si>
  <si>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</si>
  <si>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</si>
  <si>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</si>
  <si>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</si>
  <si>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</si>
  <si>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</si>
  <si>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</si>
  <si>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</si>
  <si>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</si>
  <si>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</si>
  <si>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</si>
  <si>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</si>
  <si>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</si>
  <si>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</si>
  <si>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</si>
  <si>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</si>
  <si>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</si>
  <si>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</si>
  <si>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</si>
  <si>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</si>
  <si>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</si>
  <si>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</si>
  <si>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</si>
  <si>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</si>
  <si>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</si>
  <si>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</si>
  <si>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</si>
  <si>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</si>
  <si>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</si>
  <si>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</si>
  <si>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</si>
  <si>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</si>
  <si>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</si>
  <si>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</si>
  <si>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</si>
  <si>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</si>
  <si>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</si>
  <si>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</si>
  <si>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</si>
  <si>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</si>
  <si>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</si>
  <si>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</si>
  <si>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</si>
  <si>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</si>
  <si>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</si>
  <si>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</si>
  <si>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</si>
  <si>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</si>
  <si>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</si>
  <si>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</si>
  <si>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</si>
  <si>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</si>
  <si>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</si>
  <si>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</si>
  <si>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</si>
  <si>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</si>
  <si>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</si>
  <si>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</si>
  <si>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</si>
  <si>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</si>
  <si>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</si>
  <si>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</si>
  <si>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</si>
  <si>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</si>
  <si>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</si>
  <si>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</si>
  <si>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</si>
  <si>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</si>
  <si>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</si>
  <si>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</si>
  <si>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</si>
  <si>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</si>
  <si>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</si>
  <si>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</si>
  <si>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</si>
  <si>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</si>
  <si>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</si>
  <si>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</si>
  <si>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</si>
  <si>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</si>
  <si>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</si>
  <si>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</si>
  <si>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</si>
  <si>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</si>
  <si>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</si>
  <si>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</si>
  <si>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</si>
  <si>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</si>
  <si>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</si>
  <si>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</si>
  <si>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</si>
  <si>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</si>
  <si>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</si>
  <si>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</si>
  <si>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</si>
  <si>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</si>
  <si>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</si>
  <si>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</si>
  <si>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</si>
  <si>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</si>
  <si>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</si>
  <si>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</si>
  <si>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</si>
  <si>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</si>
  <si>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</si>
  <si>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</si>
  <si>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</si>
  <si>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</si>
  <si>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</si>
  <si>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</si>
  <si>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</si>
  <si>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</si>
  <si>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</si>
  <si>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</si>
  <si>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</si>
  <si>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</si>
  <si>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</si>
  <si>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</si>
  <si>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</si>
  <si>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</si>
  <si>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</si>
  <si>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</si>
  <si>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</si>
  <si>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</si>
  <si>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</si>
  <si>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</si>
  <si>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</si>
  <si>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</si>
  <si>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</si>
  <si>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</si>
  <si>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</si>
  <si>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</si>
  <si>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</si>
  <si>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</si>
  <si>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</si>
  <si>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</si>
  <si>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</si>
  <si>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</si>
  <si>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</si>
  <si>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</si>
  <si>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</si>
  <si>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</si>
  <si>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</si>
  <si>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</si>
  <si>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</si>
  <si>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</si>
  <si>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</si>
  <si>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</si>
  <si>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</si>
  <si>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</si>
  <si>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</si>
  <si>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</si>
  <si>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</si>
  <si>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</si>
  <si>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</si>
  <si>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</si>
  <si>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</si>
  <si>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</si>
  <si>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</si>
  <si>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</si>
  <si>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</si>
  <si>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</si>
  <si>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</si>
  <si>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</si>
  <si>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</si>
  <si>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</si>
  <si>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</si>
  <si>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</si>
  <si>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</si>
  <si>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</si>
  <si>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</si>
  <si>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</si>
  <si>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</si>
  <si>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</si>
  <si>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</si>
  <si>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</si>
  <si>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</si>
  <si>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</si>
  <si>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</si>
  <si>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</si>
  <si>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</si>
  <si>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</si>
  <si>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</si>
  <si>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</si>
  <si>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</si>
  <si>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</si>
  <si>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</si>
  <si>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</si>
  <si>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</si>
  <si>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</si>
  <si>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</si>
  <si>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</si>
  <si>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</si>
  <si>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</si>
  <si>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</si>
  <si>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</si>
  <si>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</si>
  <si>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</si>
  <si>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</si>
  <si>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</si>
  <si>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</si>
  <si>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</si>
  <si>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</si>
  <si>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</si>
  <si>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</si>
  <si>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</si>
  <si>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</si>
  <si>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</si>
  <si>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</si>
  <si>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</si>
  <si>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</si>
  <si>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</si>
  <si>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</si>
  <si>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</si>
  <si>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</si>
  <si>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</si>
  <si>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</si>
  <si>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</si>
  <si>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</si>
  <si>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</si>
  <si>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</si>
  <si>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</si>
  <si>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</si>
  <si>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</si>
  <si>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</si>
  <si>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</si>
  <si>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</si>
  <si>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</si>
  <si>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</si>
  <si>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</si>
  <si>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</si>
  <si>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</si>
  <si>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</si>
  <si>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</si>
  <si>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</si>
  <si>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</si>
  <si>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</si>
  <si>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</si>
  <si>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</si>
  <si>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</si>
  <si>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</si>
  <si>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</si>
  <si>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</si>
  <si>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</si>
  <si>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</si>
  <si>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</si>
  <si>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</si>
  <si>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</si>
  <si>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</si>
  <si>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</si>
  <si>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</si>
  <si>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</si>
  <si>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</si>
  <si>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</si>
  <si>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</si>
  <si>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</si>
  <si>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</si>
  <si>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</si>
  <si>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</si>
  <si>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</si>
  <si>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</si>
  <si>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</si>
  <si>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</si>
  <si>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</si>
  <si>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</si>
  <si>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</si>
  <si>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</si>
  <si>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</si>
  <si>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</si>
  <si>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</si>
  <si>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</si>
  <si>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</si>
  <si>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</si>
  <si>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</si>
  <si>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</si>
  <si>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</si>
  <si>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</si>
  <si>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</si>
  <si>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</si>
  <si>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</si>
  <si>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</si>
  <si>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</si>
  <si>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</si>
  <si>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</si>
  <si>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</si>
  <si>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</si>
  <si>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</si>
  <si>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</si>
  <si>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</si>
  <si>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</si>
  <si>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</si>
  <si>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</si>
  <si>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</si>
  <si>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</si>
  <si>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</si>
  <si>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</si>
  <si>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</si>
  <si>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</si>
  <si>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</si>
  <si>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</si>
  <si>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</si>
  <si>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</si>
  <si>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</si>
  <si>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</si>
  <si>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</si>
  <si>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</si>
  <si>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</si>
  <si>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</si>
  <si>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</si>
  <si>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</si>
  <si>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</si>
  <si>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</si>
  <si>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</si>
  <si>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</si>
  <si>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</si>
  <si>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</si>
  <si>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</si>
  <si>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</si>
  <si>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</si>
  <si>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</si>
  <si>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</si>
  <si>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</si>
  <si>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</si>
  <si>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</si>
  <si>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</si>
  <si>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</si>
  <si>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</si>
  <si>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</si>
  <si>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</si>
  <si>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</si>
  <si>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</si>
  <si>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</si>
  <si>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</si>
  <si>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</si>
  <si>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</si>
  <si>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</si>
  <si>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</si>
  <si>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</si>
  <si>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</si>
  <si>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</si>
  <si>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</si>
  <si>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</si>
  <si>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</si>
  <si>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</si>
  <si>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</si>
  <si>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</si>
  <si>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</si>
  <si>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</si>
  <si>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</si>
  <si>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</si>
  <si>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</si>
  <si>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</si>
  <si>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</si>
  <si>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</si>
  <si>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</si>
  <si>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</si>
  <si>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</si>
  <si>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</si>
  <si>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</si>
  <si>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</si>
  <si>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</si>
  <si>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</si>
  <si>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</si>
  <si>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</si>
  <si>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</si>
  <si>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</si>
  <si>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</si>
  <si>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</si>
  <si>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</si>
  <si>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</si>
  <si>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</si>
  <si>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</si>
  <si>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</si>
  <si>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</si>
  <si>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</si>
  <si>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</si>
  <si>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</si>
  <si>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</si>
  <si>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</si>
  <si>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</si>
  <si>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</si>
  <si>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</si>
  <si>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</si>
  <si>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</si>
  <si>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</si>
  <si>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</si>
  <si>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</si>
  <si>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</si>
  <si>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</si>
  <si>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</si>
  <si>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</si>
  <si>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</si>
  <si>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</si>
  <si>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</si>
  <si>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</si>
  <si>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</si>
  <si>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</si>
  <si>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</si>
  <si>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</si>
  <si>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</si>
  <si>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</si>
  <si>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</si>
  <si>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</si>
  <si>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</si>
  <si>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</si>
  <si>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</si>
  <si>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</si>
  <si>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</si>
  <si>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</si>
  <si>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</si>
  <si>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</si>
  <si>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</si>
  <si>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</si>
  <si>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</si>
  <si>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</si>
  <si>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</si>
  <si>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</si>
  <si>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</si>
  <si>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</si>
  <si>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</si>
  <si>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</si>
  <si>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</si>
  <si>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</si>
  <si>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</si>
  <si>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</si>
  <si>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</si>
  <si>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</si>
  <si>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</si>
  <si>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</si>
  <si>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</si>
  <si>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</si>
  <si>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</si>
  <si>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</si>
  <si>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</si>
  <si>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</si>
  <si>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</si>
  <si>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</si>
  <si>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</si>
  <si>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</si>
  <si>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</si>
  <si>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</si>
  <si>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</si>
  <si>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</si>
  <si>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</si>
  <si>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</si>
  <si>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</si>
  <si>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</si>
  <si>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</si>
  <si>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</si>
  <si>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</si>
  <si>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</si>
  <si>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</si>
  <si>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</si>
  <si>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</si>
  <si>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</si>
  <si>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</si>
  <si>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</si>
  <si>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</si>
  <si>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</si>
  <si>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</si>
  <si>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</si>
  <si>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</si>
  <si>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</si>
  <si>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</si>
  <si>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</si>
  <si>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</si>
  <si>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</si>
  <si>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</si>
  <si>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</si>
  <si>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</si>
  <si>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</si>
  <si>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</si>
  <si>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</si>
  <si>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</si>
  <si>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</si>
  <si>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</si>
  <si>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</si>
  <si>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</si>
  <si>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</si>
  <si>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</si>
  <si>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</si>
  <si>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</si>
  <si>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</si>
  <si>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</si>
  <si>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</si>
  <si>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</si>
  <si>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</si>
  <si>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</si>
  <si>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</si>
  <si>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</si>
  <si>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</si>
  <si>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</si>
  <si>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</si>
  <si>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</si>
  <si>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</si>
  <si>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</si>
  <si>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</si>
  <si>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</si>
  <si>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</si>
  <si>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</si>
  <si>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</si>
  <si>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</si>
  <si>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</si>
  <si>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</si>
  <si>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</si>
  <si>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</si>
  <si>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</si>
  <si>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</si>
  <si>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</si>
  <si>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</si>
  <si>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</si>
  <si>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</si>
  <si>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</si>
  <si>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</si>
  <si>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</si>
  <si>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</si>
  <si>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</si>
  <si>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</si>
  <si>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</si>
  <si>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</si>
  <si>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</si>
  <si>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</si>
  <si>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</si>
  <si>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</si>
  <si>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</si>
  <si>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</si>
  <si>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</si>
  <si>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</si>
  <si>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</si>
  <si>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</si>
  <si>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</si>
  <si>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</si>
  <si>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</si>
  <si>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</si>
  <si>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</si>
  <si>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</si>
  <si>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</si>
  <si>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</si>
  <si>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</si>
  <si>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</si>
  <si>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</si>
  <si>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</si>
  <si>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</si>
  <si>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</si>
  <si>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</si>
  <si>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</si>
  <si>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</si>
  <si>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</si>
  <si>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</si>
  <si>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</si>
  <si>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</si>
  <si>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</si>
  <si>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</si>
  <si>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</si>
  <si>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</si>
  <si>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</si>
  <si>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</si>
  <si>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</si>
  <si>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</si>
  <si>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</si>
  <si>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</si>
  <si>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</si>
  <si>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</si>
  <si>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</si>
  <si>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</si>
  <si>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</si>
  <si>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</si>
  <si>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</si>
  <si>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</si>
  <si>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</si>
  <si>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</si>
  <si>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</si>
  <si>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</si>
  <si>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</si>
  <si>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</si>
  <si>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</si>
  <si>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</si>
  <si>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</si>
  <si>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</si>
  <si>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</si>
  <si>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</si>
  <si>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</si>
  <si>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</si>
  <si>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</si>
  <si>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</si>
  <si>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</si>
  <si>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</si>
  <si>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</si>
  <si>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</si>
  <si>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</si>
  <si>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</si>
  <si>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</si>
  <si>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</si>
  <si>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</si>
  <si>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</si>
  <si>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</si>
  <si>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</si>
  <si>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</si>
  <si>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</si>
  <si>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</si>
  <si>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</si>
  <si>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</si>
  <si>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</si>
  <si>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</si>
  <si>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</si>
  <si>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</si>
  <si>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</si>
  <si>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</si>
  <si>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</si>
  <si>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</si>
  <si>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</si>
  <si>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</si>
  <si>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</si>
  <si>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</si>
  <si>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</si>
  <si>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</si>
  <si>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</si>
  <si>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</si>
  <si>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</si>
  <si>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</si>
  <si>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</si>
  <si>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</si>
  <si>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</si>
  <si>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</si>
  <si>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</si>
  <si>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</si>
  <si>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</si>
  <si>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</si>
  <si>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</si>
  <si>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</si>
  <si>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</si>
  <si>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</si>
  <si>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</si>
  <si>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</si>
  <si>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</si>
  <si>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</si>
  <si>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</si>
  <si>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</si>
  <si>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</si>
  <si>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</si>
  <si>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</si>
  <si>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</si>
  <si>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</si>
  <si>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</si>
  <si>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</si>
  <si>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</si>
  <si>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</si>
  <si>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</si>
  <si>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</si>
  <si>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</si>
  <si>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</si>
  <si>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</si>
  <si>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</si>
  <si>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</si>
  <si>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</si>
  <si>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</si>
  <si>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</si>
  <si>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</si>
  <si>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</si>
  <si>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</si>
  <si>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</si>
  <si>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</si>
  <si>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</si>
  <si>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</si>
  <si>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</si>
  <si>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</si>
  <si>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</si>
  <si>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</si>
  <si>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</si>
  <si>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</si>
  <si>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</si>
  <si>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</si>
  <si>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</si>
  <si>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</si>
  <si>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</si>
  <si>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</si>
  <si>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</si>
  <si>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</si>
  <si>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</si>
  <si>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</si>
  <si>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</si>
  <si>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</si>
  <si>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</si>
  <si>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</si>
  <si>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</si>
  <si>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</si>
  <si>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</si>
  <si>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</si>
  <si>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</si>
  <si>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</si>
  <si>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</si>
  <si>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</si>
  <si>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</si>
  <si>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</si>
  <si>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</si>
  <si>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</si>
  <si>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</si>
  <si>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</si>
  <si>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</si>
  <si>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</si>
  <si>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</si>
  <si>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</si>
  <si>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</si>
  <si>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</si>
  <si>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</si>
  <si>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</si>
  <si>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</si>
  <si>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</si>
  <si>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</si>
  <si>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</si>
  <si>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</si>
  <si>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</si>
  <si>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</si>
  <si>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</si>
  <si>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</si>
  <si>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</si>
  <si>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</si>
  <si>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</si>
  <si>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</si>
  <si>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</si>
  <si>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</si>
  <si>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</si>
  <si>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</si>
  <si>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</si>
  <si>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</si>
  <si>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</si>
  <si>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</si>
  <si>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</si>
  <si>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</si>
  <si>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</si>
  <si>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</si>
  <si>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</si>
  <si>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</si>
  <si>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</si>
  <si>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</si>
  <si>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</si>
  <si>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</si>
  <si>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</si>
  <si>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</si>
  <si>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</si>
  <si>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</si>
  <si>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</si>
  <si>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</si>
  <si>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</si>
  <si>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</si>
  <si>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</si>
  <si>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</si>
  <si>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</si>
  <si>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</si>
  <si>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</si>
  <si>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</si>
  <si>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</si>
  <si>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</si>
  <si>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</si>
  <si>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</si>
  <si>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</si>
  <si>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</si>
  <si>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</si>
  <si>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</si>
  <si>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</si>
  <si>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</si>
  <si>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</si>
  <si>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</si>
  <si>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</si>
  <si>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</si>
  <si>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</si>
  <si>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</si>
  <si>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</si>
  <si>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</si>
  <si>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</si>
  <si>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</si>
  <si>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</si>
  <si>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</si>
  <si>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</si>
  <si>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</si>
  <si>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</si>
  <si>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</si>
  <si>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</si>
  <si>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</si>
  <si>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</si>
  <si>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</si>
  <si>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</si>
  <si>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</si>
  <si>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</si>
  <si>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</si>
  <si>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</si>
  <si>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</si>
  <si>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</si>
  <si>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</si>
  <si>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</si>
  <si>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</si>
  <si>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</si>
  <si>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</si>
  <si>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</si>
  <si>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</si>
  <si>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</si>
  <si>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</si>
  <si>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</si>
  <si>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</si>
  <si>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</si>
  <si>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</si>
  <si>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</si>
  <si>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</si>
  <si>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</si>
  <si>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</si>
  <si>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</si>
  <si>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</si>
  <si>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</si>
  <si>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</si>
  <si>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</si>
  <si>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</si>
  <si>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</si>
  <si>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</si>
  <si>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</si>
  <si>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</si>
  <si>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</si>
  <si>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</si>
  <si>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</si>
  <si>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</si>
  <si>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</si>
  <si>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</si>
  <si>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</si>
  <si>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</si>
  <si>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</si>
  <si>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</si>
  <si>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</si>
  <si>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</si>
  <si>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</si>
  <si>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</si>
  <si>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</si>
  <si>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</si>
  <si>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</si>
  <si>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</si>
  <si>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</si>
  <si>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</si>
  <si>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</si>
  <si>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</si>
  <si>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</si>
  <si>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</si>
  <si>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</si>
  <si>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</si>
  <si>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</si>
  <si>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</si>
  <si>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</si>
  <si>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</si>
  <si>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</si>
  <si>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</si>
  <si>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</si>
  <si>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</si>
  <si>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</si>
  <si>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</si>
  <si>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</si>
  <si>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</si>
  <si>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</si>
  <si>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</si>
  <si>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</si>
  <si>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</si>
  <si>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</si>
  <si>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</si>
  <si>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</si>
  <si>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</si>
  <si>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</si>
  <si>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</si>
  <si>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</si>
  <si>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</si>
  <si>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</si>
  <si>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</si>
  <si>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</si>
  <si>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</si>
  <si>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</si>
  <si>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</si>
  <si>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</si>
  <si>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</si>
  <si>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</si>
  <si>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</si>
  <si>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</si>
  <si>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</si>
  <si>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</si>
  <si>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</si>
  <si>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</si>
  <si>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</si>
  <si>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</si>
  <si>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</si>
  <si>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</si>
  <si>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</si>
  <si>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</si>
  <si>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</si>
  <si>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</si>
  <si>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</si>
  <si>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</si>
  <si>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</si>
  <si>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</si>
  <si>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</si>
  <si>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</si>
  <si>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</si>
  <si>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</si>
  <si>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</si>
  <si>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</si>
  <si>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</si>
  <si>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</si>
  <si>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</si>
  <si>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</si>
  <si>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</si>
  <si>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</si>
  <si>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</si>
  <si>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</si>
  <si>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</si>
  <si>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</si>
  <si>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</si>
  <si>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</si>
  <si>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</si>
  <si>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</si>
  <si>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</si>
  <si>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</si>
  <si>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</si>
  <si>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</si>
  <si>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</si>
  <si>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</si>
  <si>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</si>
  <si>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</si>
  <si>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</si>
  <si>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</si>
  <si>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</si>
  <si>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</si>
  <si>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</si>
  <si>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</si>
  <si>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</si>
  <si>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</si>
  <si>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</si>
  <si>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</si>
  <si>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</si>
  <si>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</si>
  <si>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</si>
  <si>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</si>
  <si>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</si>
  <si>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</si>
  <si>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</si>
  <si>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</si>
  <si>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</si>
  <si>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</si>
  <si>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</si>
  <si>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</si>
  <si>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</si>
  <si>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</si>
  <si>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</si>
  <si>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</si>
  <si>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</si>
  <si>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</si>
  <si>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</si>
  <si>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</si>
  <si>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</si>
  <si>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</si>
  <si>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</si>
  <si>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</si>
  <si>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</si>
  <si>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</si>
  <si>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</si>
  <si>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</si>
  <si>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</si>
  <si>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</si>
  <si>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</si>
  <si>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</si>
  <si>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</si>
  <si>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</si>
  <si>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</si>
  <si>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</si>
  <si>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</si>
  <si>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</si>
  <si>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</si>
  <si>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</si>
  <si>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</si>
  <si>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</si>
  <si>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</si>
  <si>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</si>
  <si>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</si>
  <si>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</si>
  <si>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</si>
  <si>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</si>
  <si>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</si>
  <si>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</si>
  <si>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</si>
  <si>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</si>
  <si>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</si>
  <si>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</si>
  <si>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</si>
  <si>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</si>
  <si>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</si>
  <si>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</si>
  <si>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</si>
  <si>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</si>
  <si>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</si>
  <si>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</si>
  <si>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</si>
  <si>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</si>
  <si>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</si>
  <si>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</si>
  <si>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</si>
  <si>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</si>
  <si>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</si>
  <si>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</si>
  <si>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</si>
  <si>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</si>
  <si>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</si>
  <si>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</si>
  <si>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</si>
  <si>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</si>
  <si>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</si>
  <si>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</si>
  <si>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</si>
  <si>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</si>
  <si>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</si>
  <si>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</si>
  <si>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</si>
  <si>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</si>
  <si>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</si>
  <si>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</si>
  <si>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</si>
  <si>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</si>
  <si>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</si>
  <si>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</si>
  <si>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</si>
  <si>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</si>
  <si>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</si>
  <si>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</si>
  <si>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</si>
  <si>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</si>
  <si>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</si>
  <si>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</si>
  <si>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</si>
  <si>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</si>
  <si>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</si>
  <si>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</si>
  <si>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</si>
  <si>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</si>
  <si>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</si>
  <si>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</si>
  <si>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</si>
  <si>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</si>
  <si>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</si>
  <si>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</si>
  <si>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</si>
  <si>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</si>
  <si>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</si>
  <si>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</si>
  <si>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</si>
  <si>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</si>
  <si>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</si>
  <si>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</si>
  <si>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</si>
  <si>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</si>
  <si>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</si>
  <si>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</si>
  <si>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</si>
  <si>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</si>
  <si>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</si>
  <si>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</si>
  <si>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</si>
  <si>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</si>
  <si>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</si>
  <si>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</si>
  <si>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</si>
  <si>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</si>
  <si>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</si>
  <si>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</si>
  <si>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</si>
  <si>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</si>
  <si>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</si>
  <si>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</si>
  <si>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</si>
  <si>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</si>
  <si>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</si>
  <si>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</si>
  <si>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</si>
  <si>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</si>
  <si>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</si>
  <si>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</si>
  <si>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</si>
  <si>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</si>
  <si>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</si>
  <si>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</si>
  <si>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</si>
  <si>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</si>
  <si>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</si>
  <si>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</si>
  <si>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</si>
  <si>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</si>
  <si>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</si>
  <si>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</si>
  <si>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</si>
  <si>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</si>
  <si>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</si>
  <si>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</si>
  <si>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</si>
  <si>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</si>
  <si>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</si>
  <si>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</si>
  <si>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</si>
  <si>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</si>
  <si>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</si>
  <si>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</si>
  <si>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</si>
  <si>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</si>
  <si>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</si>
  <si>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</si>
  <si>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</si>
  <si>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</si>
  <si>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</si>
  <si>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</si>
  <si>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</si>
  <si>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</si>
  <si>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</si>
  <si>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</si>
  <si>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</si>
  <si>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</si>
  <si>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</si>
  <si>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</si>
  <si>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</si>
  <si>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</si>
  <si>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</si>
  <si>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</si>
  <si>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</si>
  <si>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</si>
  <si>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</si>
  <si>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</si>
  <si>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</si>
  <si>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</si>
  <si>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</si>
  <si>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</si>
  <si>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</si>
  <si>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</si>
  <si>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</si>
  <si>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</si>
  <si>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</si>
  <si>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</si>
  <si>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</si>
  <si>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</si>
  <si>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</si>
  <si>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</si>
  <si>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</si>
  <si>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</si>
  <si>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</si>
  <si>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</si>
  <si>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</si>
  <si>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</si>
  <si>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</si>
  <si>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</si>
  <si>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</si>
  <si>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</si>
  <si>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</si>
  <si>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19262013176</t>
  </si>
  <si>
    <t>19262013439</t>
  </si>
  <si>
    <t>19262014533</t>
  </si>
  <si>
    <t>19262016117</t>
  </si>
  <si>
    <t>19262016773</t>
  </si>
  <si>
    <t>19262017532</t>
  </si>
  <si>
    <t>19262018315</t>
  </si>
  <si>
    <t>19001622019</t>
  </si>
  <si>
    <t>19002082020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</si>
  <si>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</si>
  <si>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Calle 3 N° 3-203 Barrio Villa Marcela</t>
  </si>
  <si>
    <t>3187204298</t>
  </si>
  <si>
    <t>piendamonitos@gmail.com</t>
  </si>
  <si>
    <t>LUIS ALBERTO SANCHEZ BERNAL</t>
  </si>
  <si>
    <t>2021-19-10000578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</si>
</sst>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 zoomScale="70" zoomScaleNormal="70" zoomScaleSheetLayoutView="40" zoomScalePageLayoutView="40" workbookViewId="0">
      <selection activeCell="A203" sqref="A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2654</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2690</v>
      </c>
      <c r="D15" s="35"/>
      <c r="E15" s="35"/>
      <c r="F15" s="5"/>
      <c r="G15" s="32" t="s">
        <v>1168</v>
      </c>
      <c r="H15" s="102" t="s">
        <v>421</v>
      </c>
      <c r="I15" s="32" t="s">
        <v>2624</v>
      </c>
      <c r="J15" s="107" t="s">
        <v>2626</v>
      </c>
      <c r="L15" s="204" t="s">
        <v>8</v>
      </c>
      <c r="M15" s="20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8">
        <v>900003553</v>
      </c>
      <c r="C20" s="5"/>
      <c r="D20" s="73"/>
      <c r="E20" s="5"/>
      <c r="F20" s="5"/>
      <c r="G20" s="5"/>
      <c r="H20" s="181"/>
      <c r="I20" s="144" t="s">
        <v>421</v>
      </c>
      <c r="J20" s="145" t="s">
        <v>444</v>
      </c>
      <c r="K20" s="146">
        <v>1094183172</v>
      </c>
      <c r="L20" s="147"/>
      <c r="M20" s="147">
        <v>44561</v>
      </c>
      <c r="N20" s="130">
        <f>+(M20-L20)/30</f>
        <v>1485.3666666666666</v>
      </c>
      <c r="O20" s="133"/>
      <c r="U20" s="129"/>
      <c r="V20" s="104">
        <f ca="1">NOW()</f>
        <v>44194.605091666665</v>
      </c>
      <c r="W20" s="104">
        <f ca="1">NOW()</f>
        <v>44194.605091666665</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ASOCIACIÓN DE PADRES DE FAMILIA DE LOS HOGARES COMUNITARIOS DE BIENESTAR MULTIPLE PIENDAMONITOS</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2685</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2655</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2665</v>
      </c>
      <c r="C48" s="110" t="s">
        <v>31</v>
      </c>
      <c r="D48" s="116" t="s">
        <v>2676</v>
      </c>
      <c r="E48" s="140">
        <v>41291</v>
      </c>
      <c r="F48" s="140">
        <v>41639</v>
      </c>
      <c r="G48" s="155">
        <f>IF(AND(E48&lt;&gt;"",F48&lt;&gt;""),((F48-E48)/30),"")</f>
        <v>11.6</v>
      </c>
      <c r="H48" s="115" t="s">
        <v>2685</v>
      </c>
      <c r="I48" s="111" t="s">
        <v>421</v>
      </c>
      <c r="J48" s="111" t="s">
        <v>444</v>
      </c>
      <c r="K48" s="118">
        <v>120863447</v>
      </c>
      <c r="L48" s="112" t="s">
        <v>1148</v>
      </c>
      <c r="M48" s="113"/>
      <c r="N48" s="112" t="s">
        <v>2634</v>
      </c>
      <c r="O48" s="112" t="s">
        <v>26</v>
      </c>
      <c r="P48" s="78"/>
    </row>
    <row r="49" spans="1:16" s="6" customFormat="1" ht="24.75" customHeight="1" x14ac:dyDescent="0.25">
      <c r="A49" s="138">
        <v>2</v>
      </c>
      <c r="B49" s="109" t="s">
        <v>2665</v>
      </c>
      <c r="C49" s="110" t="s">
        <v>31</v>
      </c>
      <c r="D49" s="116" t="s">
        <v>2677</v>
      </c>
      <c r="E49" s="140">
        <v>41528</v>
      </c>
      <c r="F49" s="140">
        <v>41851</v>
      </c>
      <c r="G49" s="155">
        <f t="shared" ref="G49:G50" si="2">IF(AND(E49&lt;&gt;"",F49&lt;&gt;""),((F49-E49)/30),"")</f>
        <v>10.766666666666667</v>
      </c>
      <c r="H49" s="115" t="s">
        <v>2685</v>
      </c>
      <c r="I49" s="111" t="s">
        <v>421</v>
      </c>
      <c r="J49" s="111" t="s">
        <v>444</v>
      </c>
      <c r="K49" s="118">
        <v>544177242</v>
      </c>
      <c r="L49" s="112" t="s">
        <v>1148</v>
      </c>
      <c r="M49" s="113"/>
      <c r="N49" s="112" t="s">
        <v>2634</v>
      </c>
      <c r="O49" s="112" t="s">
        <v>26</v>
      </c>
      <c r="P49" s="78"/>
    </row>
    <row r="50" spans="1:16" s="6" customFormat="1" ht="24.75" customHeight="1" x14ac:dyDescent="0.25">
      <c r="A50" s="138">
        <v>3</v>
      </c>
      <c r="B50" s="109" t="s">
        <v>2665</v>
      </c>
      <c r="C50" s="110" t="s">
        <v>31</v>
      </c>
      <c r="D50" s="116" t="s">
        <v>2678</v>
      </c>
      <c r="E50" s="140">
        <v>42006</v>
      </c>
      <c r="F50" s="140">
        <v>42368</v>
      </c>
      <c r="G50" s="155">
        <f t="shared" si="2"/>
        <v>12.066666666666666</v>
      </c>
      <c r="H50" s="115" t="s">
        <v>2685</v>
      </c>
      <c r="I50" s="111" t="s">
        <v>421</v>
      </c>
      <c r="J50" s="111" t="s">
        <v>444</v>
      </c>
      <c r="K50" s="118">
        <v>554475521</v>
      </c>
      <c r="L50" s="112" t="s">
        <v>1148</v>
      </c>
      <c r="M50" s="113"/>
      <c r="N50" s="112" t="s">
        <v>2634</v>
      </c>
      <c r="O50" s="112" t="s">
        <v>26</v>
      </c>
      <c r="P50" s="78"/>
    </row>
    <row r="51" spans="1:16" s="6" customFormat="1" ht="24.75" customHeight="1" outlineLevel="1" x14ac:dyDescent="0.25">
      <c r="A51" s="138">
        <v>4</v>
      </c>
      <c r="B51" s="109" t="s">
        <v>2665</v>
      </c>
      <c r="C51" s="110" t="s">
        <v>31</v>
      </c>
      <c r="D51" s="116" t="s">
        <v>2679</v>
      </c>
      <c r="E51" s="140">
        <v>42394</v>
      </c>
      <c r="F51" s="140">
        <v>42719</v>
      </c>
      <c r="G51" s="155">
        <f t="shared" ref="G51:G107" si="3">IF(AND(E51&lt;&gt;"",F51&lt;&gt;""),((F51-E51)/30),"")</f>
        <v>10.833333333333334</v>
      </c>
      <c r="H51" s="115" t="s">
        <v>2685</v>
      </c>
      <c r="I51" s="111" t="s">
        <v>421</v>
      </c>
      <c r="J51" s="111" t="s">
        <v>444</v>
      </c>
      <c r="K51" s="118">
        <v>639050543</v>
      </c>
      <c r="L51" s="112" t="s">
        <v>1148</v>
      </c>
      <c r="M51" s="113"/>
      <c r="N51" s="112" t="s">
        <v>2634</v>
      </c>
      <c r="O51" s="112" t="s">
        <v>26</v>
      </c>
      <c r="P51" s="78"/>
    </row>
    <row r="52" spans="1:16" s="7" customFormat="1" ht="24.75" customHeight="1" outlineLevel="1" x14ac:dyDescent="0.25">
      <c r="A52" s="139">
        <v>5</v>
      </c>
      <c r="B52" s="109" t="s">
        <v>2665</v>
      </c>
      <c r="C52" s="110" t="s">
        <v>31</v>
      </c>
      <c r="D52" s="116" t="s">
        <v>2680</v>
      </c>
      <c r="E52" s="140">
        <v>42720</v>
      </c>
      <c r="F52" s="140">
        <v>43084</v>
      </c>
      <c r="G52" s="155">
        <f t="shared" si="3"/>
        <v>12.133333333333333</v>
      </c>
      <c r="H52" s="115" t="s">
        <v>2685</v>
      </c>
      <c r="I52" s="111" t="s">
        <v>421</v>
      </c>
      <c r="J52" s="111" t="s">
        <v>444</v>
      </c>
      <c r="K52" s="118">
        <v>668658742</v>
      </c>
      <c r="L52" s="112" t="s">
        <v>1148</v>
      </c>
      <c r="M52" s="113"/>
      <c r="N52" s="112" t="s">
        <v>2634</v>
      </c>
      <c r="O52" s="112" t="s">
        <v>26</v>
      </c>
      <c r="P52" s="79"/>
    </row>
    <row r="53" spans="1:16" s="7" customFormat="1" ht="24.75" customHeight="1" outlineLevel="1" x14ac:dyDescent="0.25">
      <c r="A53" s="139">
        <v>6</v>
      </c>
      <c r="B53" s="109" t="s">
        <v>2665</v>
      </c>
      <c r="C53" s="110" t="s">
        <v>31</v>
      </c>
      <c r="D53" s="116" t="s">
        <v>2681</v>
      </c>
      <c r="E53" s="140">
        <v>43085</v>
      </c>
      <c r="F53" s="140">
        <v>43404</v>
      </c>
      <c r="G53" s="155">
        <f t="shared" si="3"/>
        <v>10.633333333333333</v>
      </c>
      <c r="H53" s="115" t="s">
        <v>2685</v>
      </c>
      <c r="I53" s="111" t="s">
        <v>421</v>
      </c>
      <c r="J53" s="111" t="s">
        <v>444</v>
      </c>
      <c r="K53" s="118">
        <v>578362080</v>
      </c>
      <c r="L53" s="112" t="s">
        <v>1148</v>
      </c>
      <c r="M53" s="113"/>
      <c r="N53" s="112" t="s">
        <v>2634</v>
      </c>
      <c r="O53" s="112" t="s">
        <v>26</v>
      </c>
      <c r="P53" s="79"/>
    </row>
    <row r="54" spans="1:16" s="7" customFormat="1" ht="24.75" customHeight="1" outlineLevel="1" x14ac:dyDescent="0.25">
      <c r="A54" s="139">
        <v>7</v>
      </c>
      <c r="B54" s="109" t="s">
        <v>2665</v>
      </c>
      <c r="C54" s="110" t="s">
        <v>31</v>
      </c>
      <c r="D54" s="116" t="s">
        <v>2682</v>
      </c>
      <c r="E54" s="140">
        <v>43397</v>
      </c>
      <c r="F54" s="140">
        <v>43441</v>
      </c>
      <c r="G54" s="155">
        <f t="shared" si="3"/>
        <v>1.4666666666666666</v>
      </c>
      <c r="H54" s="115" t="s">
        <v>2685</v>
      </c>
      <c r="I54" s="111" t="s">
        <v>421</v>
      </c>
      <c r="J54" s="111" t="s">
        <v>444</v>
      </c>
      <c r="K54" s="114">
        <v>86225023</v>
      </c>
      <c r="L54" s="112" t="s">
        <v>1148</v>
      </c>
      <c r="M54" s="113"/>
      <c r="N54" s="112" t="s">
        <v>2634</v>
      </c>
      <c r="O54" s="112" t="s">
        <v>26</v>
      </c>
      <c r="P54" s="79"/>
    </row>
    <row r="55" spans="1:16" s="7" customFormat="1" ht="24.75" customHeight="1" outlineLevel="1" x14ac:dyDescent="0.25">
      <c r="A55" s="139">
        <v>8</v>
      </c>
      <c r="B55" s="109" t="s">
        <v>2665</v>
      </c>
      <c r="C55" s="110" t="s">
        <v>31</v>
      </c>
      <c r="D55" s="116" t="s">
        <v>2683</v>
      </c>
      <c r="E55" s="140">
        <v>43484</v>
      </c>
      <c r="F55" s="140">
        <v>43819</v>
      </c>
      <c r="G55" s="155">
        <f t="shared" si="3"/>
        <v>11.166666666666666</v>
      </c>
      <c r="H55" s="115" t="s">
        <v>2685</v>
      </c>
      <c r="I55" s="111" t="s">
        <v>421</v>
      </c>
      <c r="J55" s="111" t="s">
        <v>444</v>
      </c>
      <c r="K55" s="114">
        <v>959865632</v>
      </c>
      <c r="L55" s="112" t="s">
        <v>1148</v>
      </c>
      <c r="M55" s="113"/>
      <c r="N55" s="112" t="s">
        <v>2634</v>
      </c>
      <c r="O55" s="112" t="s">
        <v>26</v>
      </c>
      <c r="P55" s="79"/>
    </row>
    <row r="56" spans="1:16" s="7" customFormat="1" ht="24.75" customHeight="1" outlineLevel="1" x14ac:dyDescent="0.25">
      <c r="A56" s="139">
        <v>9</v>
      </c>
      <c r="B56" s="109" t="s">
        <v>2665</v>
      </c>
      <c r="C56" s="110" t="s">
        <v>31</v>
      </c>
      <c r="D56" s="116" t="s">
        <v>2684</v>
      </c>
      <c r="E56" s="140">
        <v>43881</v>
      </c>
      <c r="F56" s="140">
        <v>44196</v>
      </c>
      <c r="G56" s="155">
        <f t="shared" si="3"/>
        <v>10.5</v>
      </c>
      <c r="H56" s="115" t="s">
        <v>2685</v>
      </c>
      <c r="I56" s="111" t="s">
        <v>421</v>
      </c>
      <c r="J56" s="111" t="s">
        <v>444</v>
      </c>
      <c r="K56" s="114">
        <v>969901339</v>
      </c>
      <c r="L56" s="112" t="s">
        <v>1148</v>
      </c>
      <c r="M56" s="113"/>
      <c r="N56" s="112" t="s">
        <v>1151</v>
      </c>
      <c r="O56" s="112" t="s">
        <v>26</v>
      </c>
      <c r="P56" s="79"/>
    </row>
    <row r="57" spans="1:16" s="7" customFormat="1" ht="24.75" customHeight="1" outlineLevel="1" x14ac:dyDescent="0.25">
      <c r="A57" s="139">
        <v>10</v>
      </c>
      <c r="B57" s="64"/>
      <c r="C57" s="65"/>
      <c r="D57" s="63"/>
      <c r="E57" s="140"/>
      <c r="F57" s="140"/>
      <c r="G57" s="155"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5"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5"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5"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5"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5"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5"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5"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5"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5"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2656</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6" t="s">
        <v>2684</v>
      </c>
      <c r="E114" s="140">
        <v>43881</v>
      </c>
      <c r="F114" s="140">
        <v>44196</v>
      </c>
      <c r="G114" s="155">
        <f>IF(AND(E114&lt;&gt;"",F114&lt;&gt;""),((F114-E114)/30),"")</f>
        <v>10.5</v>
      </c>
      <c r="H114" s="115" t="s">
        <v>2685</v>
      </c>
      <c r="I114" s="116" t="s">
        <v>421</v>
      </c>
      <c r="J114" s="116" t="s">
        <v>444</v>
      </c>
      <c r="K114" s="68">
        <v>969901339</v>
      </c>
      <c r="L114" s="100">
        <f>+IF(AND(K114&gt;0,O114="Ejecución"),(K114/877802)*Tabla28[[#This Row],[% participación]],IF(AND(K114&gt;0,O114&lt;&gt;"Ejecución"),"-",""))</f>
        <v>22.098408046461504</v>
      </c>
      <c r="M114" s="119"/>
      <c r="N114" s="168">
        <v>0.02</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115"/>
      <c r="I115" s="63"/>
      <c r="J115" s="63"/>
      <c r="K115" s="68"/>
      <c r="L115" s="100" t="str">
        <f>+IF(AND(K115&gt;0,O115="Ejecución"),(K115/877802)*Tabla28[[#This Row],[% participación]],IF(AND(K115&gt;0,O115&lt;&gt;"Ejecución"),"-",""))</f>
        <v/>
      </c>
      <c r="M115" s="65"/>
      <c r="N115" s="168"/>
      <c r="O115" s="157" t="s">
        <v>1150</v>
      </c>
      <c r="P115" s="78"/>
    </row>
    <row r="116" spans="1:16" s="6" customFormat="1" ht="24.75" customHeight="1" x14ac:dyDescent="0.25">
      <c r="A116" s="138">
        <v>3</v>
      </c>
      <c r="B116" s="156" t="s">
        <v>2665</v>
      </c>
      <c r="C116" s="158" t="s">
        <v>31</v>
      </c>
      <c r="D116" s="63"/>
      <c r="E116" s="140"/>
      <c r="F116" s="140"/>
      <c r="G116" s="155" t="str">
        <f t="shared" si="4"/>
        <v/>
      </c>
      <c r="H116" s="115"/>
      <c r="I116" s="63"/>
      <c r="J116" s="63"/>
      <c r="K116" s="68"/>
      <c r="L116" s="100" t="str">
        <f>+IF(AND(K116&gt;0,O116="Ejecución"),(K116/877802)*Tabla28[[#This Row],[% participación]],IF(AND(K116&gt;0,O116&lt;&gt;"Ejecución"),"-",""))</f>
        <v/>
      </c>
      <c r="M116" s="65"/>
      <c r="N116" s="168"/>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115"/>
      <c r="I117" s="63"/>
      <c r="J117" s="63"/>
      <c r="K117" s="68"/>
      <c r="L117" s="100" t="str">
        <f>+IF(AND(K117&gt;0,O117="Ejecución"),(K117/877802)*Tabla28[[#This Row],[% participación]],IF(AND(K117&gt;0,O117&lt;&gt;"Ejecución"),"-",""))</f>
        <v/>
      </c>
      <c r="M117" s="65"/>
      <c r="N117" s="168"/>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115"/>
      <c r="I118" s="63"/>
      <c r="J118" s="63"/>
      <c r="K118" s="68"/>
      <c r="L118" s="100" t="str">
        <f>+IF(AND(K118&gt;0,O118="Ejecución"),(K118/877802)*Tabla28[[#This Row],[% participación]],IF(AND(K118&gt;0,O118&lt;&gt;"Ejecución"),"-",""))</f>
        <v/>
      </c>
      <c r="M118" s="65"/>
      <c r="N118" s="168"/>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115"/>
      <c r="I119" s="63"/>
      <c r="J119" s="63"/>
      <c r="K119" s="68"/>
      <c r="L119" s="100" t="str">
        <f>+IF(AND(K119&gt;0,O119="Ejecución"),(K119/877802)*Tabla28[[#This Row],[% participación]],IF(AND(K119&gt;0,O119&lt;&gt;"Ejecución"),"-",""))</f>
        <v/>
      </c>
      <c r="M119" s="65"/>
      <c r="N119" s="168"/>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115"/>
      <c r="I120" s="63"/>
      <c r="J120" s="63"/>
      <c r="K120" s="68"/>
      <c r="L120" s="100" t="str">
        <f>+IF(AND(K120&gt;0,O120="Ejecución"),(K120/877802)*Tabla28[[#This Row],[% participación]],IF(AND(K120&gt;0,O120&lt;&gt;"Ejecución"),"-",""))</f>
        <v/>
      </c>
      <c r="M120" s="65"/>
      <c r="N120" s="168"/>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15"/>
      <c r="I121" s="63"/>
      <c r="J121" s="63"/>
      <c r="K121" s="68"/>
      <c r="L121" s="100" t="str">
        <f>+IF(AND(K121&gt;0,O121="Ejecución"),(K121/877802)*Tabla28[[#This Row],[% participación]],IF(AND(K121&gt;0,O121&lt;&gt;"Ejecución"),"-",""))</f>
        <v/>
      </c>
      <c r="M121" s="65"/>
      <c r="N121" s="168"/>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115"/>
      <c r="I122" s="63"/>
      <c r="J122" s="63"/>
      <c r="K122" s="68"/>
      <c r="L122" s="100" t="str">
        <f>+IF(AND(K122&gt;0,O122="Ejecución"),(K122/877802)*Tabla28[[#This Row],[% participación]],IF(AND(K122&gt;0,O122&lt;&gt;"Ejecución"),"-",""))</f>
        <v/>
      </c>
      <c r="M122" s="65"/>
      <c r="N122" s="168"/>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ref="N123:N160" si="6">+IF(M123="No",1,IF(M123="Si","Ingrese %",""))</f>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2660</v>
      </c>
      <c r="B163" s="235"/>
      <c r="C163" s="235"/>
      <c r="D163" s="235"/>
      <c r="E163" s="236"/>
      <c r="F163" s="237" t="s">
        <v>2661</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1" t="s">
        <v>2643</v>
      </c>
      <c r="J167" s="242"/>
      <c r="K167" s="242"/>
      <c r="L167" s="242"/>
      <c r="M167" s="242"/>
      <c r="N167" s="242"/>
      <c r="O167" s="243"/>
      <c r="U167" s="51"/>
    </row>
    <row r="168" spans="1:28" x14ac:dyDescent="0.25">
      <c r="A168" s="9"/>
      <c r="B168" s="218" t="s">
        <v>2658</v>
      </c>
      <c r="C168" s="218"/>
      <c r="D168" s="218"/>
      <c r="E168" s="8"/>
      <c r="F168" s="5"/>
      <c r="H168" s="81" t="s">
        <v>2657</v>
      </c>
      <c r="I168" s="241"/>
      <c r="J168" s="242"/>
      <c r="K168" s="242"/>
      <c r="L168" s="242"/>
      <c r="M168" s="242"/>
      <c r="N168" s="242"/>
      <c r="O168" s="24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2668</v>
      </c>
      <c r="B172" s="176"/>
      <c r="C172" s="176"/>
      <c r="D172" s="176"/>
      <c r="E172" s="176"/>
      <c r="F172" s="176"/>
      <c r="G172" s="176"/>
      <c r="H172" s="176"/>
      <c r="I172" s="176"/>
      <c r="J172" s="176"/>
      <c r="K172" s="176"/>
      <c r="L172" s="176"/>
      <c r="M172" s="176"/>
      <c r="N172" s="176"/>
      <c r="O172" s="177"/>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2669</v>
      </c>
      <c r="C176" s="206"/>
      <c r="D176" s="206"/>
      <c r="E176" s="206"/>
      <c r="F176" s="206"/>
      <c r="G176" s="206"/>
      <c r="H176" s="20"/>
      <c r="I176" s="213" t="s">
        <v>2675</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2672</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2669</v>
      </c>
      <c r="C179" s="216"/>
      <c r="D179" s="216"/>
      <c r="E179" s="166">
        <v>0.02</v>
      </c>
      <c r="F179" s="165">
        <v>0</v>
      </c>
      <c r="G179" s="160" t="str">
        <f>IF(F179&gt;0,SUM(E179+F179),"")</f>
        <v/>
      </c>
      <c r="H179" s="5"/>
      <c r="I179" s="216" t="s">
        <v>2671</v>
      </c>
      <c r="J179" s="216"/>
      <c r="K179" s="216"/>
      <c r="L179" s="216"/>
      <c r="M179" s="167">
        <v>0.02</v>
      </c>
      <c r="O179" s="8"/>
      <c r="Q179" s="19"/>
      <c r="R179" s="154">
        <f>IF(M179&gt;0,SUM(L179+M179),"")</f>
        <v>0.02</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v>
      </c>
      <c r="D185" s="91" t="s">
        <v>2628</v>
      </c>
      <c r="E185" s="94">
        <f>+(C185*SUM(K20:K35))</f>
        <v>0</v>
      </c>
      <c r="F185" s="92"/>
      <c r="G185" s="93"/>
      <c r="H185" s="88"/>
      <c r="I185" s="90" t="s">
        <v>2627</v>
      </c>
      <c r="J185" s="161">
        <f>+SUM(M179:M183)</f>
        <v>0.02</v>
      </c>
      <c r="K185" s="197" t="s">
        <v>2628</v>
      </c>
      <c r="L185" s="197"/>
      <c r="M185" s="94">
        <f>+J185*(SUM(K20:K35))</f>
        <v>21883663.440000001</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38615</v>
      </c>
      <c r="D193" s="5"/>
      <c r="E193" s="121">
        <v>1795</v>
      </c>
      <c r="F193" s="5"/>
      <c r="G193" s="5"/>
      <c r="H193" s="142" t="s">
        <v>2689</v>
      </c>
      <c r="J193" s="5"/>
      <c r="K193" s="122">
        <v>41291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2659</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2686</v>
      </c>
      <c r="J211" s="27" t="s">
        <v>2622</v>
      </c>
      <c r="K211" s="143" t="s">
        <v>2686</v>
      </c>
      <c r="L211" s="21"/>
      <c r="M211" s="21"/>
      <c r="N211" s="21"/>
      <c r="O211" s="8"/>
    </row>
    <row r="212" spans="1:15" x14ac:dyDescent="0.25">
      <c r="A212" s="9"/>
      <c r="B212" s="27" t="s">
        <v>2619</v>
      </c>
      <c r="C212" s="142" t="s">
        <v>2689</v>
      </c>
      <c r="D212" s="21"/>
      <c r="G212" s="27" t="s">
        <v>2621</v>
      </c>
      <c r="H212" s="143" t="s">
        <v>2687</v>
      </c>
      <c r="J212" s="27" t="s">
        <v>2623</v>
      </c>
      <c r="K212" s="142"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6:J160 L83:L90 G48:G90 B83:B90 G122 G123 I123:J123 G124 I124:J124 G125 I125:J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 ds:uri="4fb10211-09fb-4e80-9f0b-184718d5d98c"/>
    <ds:schemaRef ds:uri="http://schemas.microsoft.com/office/2006/documentManagement/types"/>
    <ds:schemaRef ds:uri="a65d333d-5b59-4810-bc94-b80d9325abb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PIENDAMONITOS 1</cp:lastModifiedBy>
  <cp:lastPrinted>2020-12-23T19:04:19Z</cp:lastPrinted>
  <dcterms:created xsi:type="dcterms:W3CDTF">2020-10-14T21:57:42Z</dcterms:created>
  <dcterms:modified xsi:type="dcterms:W3CDTF">2020-12-29T19:33:28Z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