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e8f7bf2c4614cd6b/Desktop/oferentes 2021/"/>
    </mc:Choice>
  </mc:AlternateContent>
  <xr:revisionPtr revIDLastSave="2" documentId="8_{7F27FC52-0B36-4271-9621-AE7BC257CE48}" xr6:coauthVersionLast="45" xr6:coauthVersionMax="45" xr10:uidLastSave="{21736CD0-644D-4E0A-A21C-C77EE82705B1}"/>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<sst xmlns="http://schemas.openxmlformats.org/spreadsheetml/2006/main" count="3225" uniqueCount="2721">
  <si>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</si>
  <si>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</si>
  <si>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</si>
  <si>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</si>
  <si>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</si>
  <si>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</si>
  <si>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</si>
  <si>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</si>
  <si>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</si>
  <si>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</si>
  <si>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</si>
  <si>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</si>
  <si>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</si>
  <si>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</si>
  <si>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</si>
  <si>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</si>
  <si>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</si>
  <si>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</si>
  <si>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</si>
  <si>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</si>
  <si>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</si>
  <si>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</si>
  <si>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</si>
  <si>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</si>
  <si>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</si>
  <si>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</si>
  <si>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</si>
  <si>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</si>
  <si>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</si>
  <si>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</si>
  <si>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</si>
  <si>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</si>
  <si>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</si>
  <si>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</si>
  <si>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</si>
  <si>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</si>
  <si>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</si>
  <si>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</si>
  <si>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</si>
  <si>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</si>
  <si>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</si>
  <si>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</si>
  <si>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</si>
  <si>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</si>
  <si>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</si>
  <si>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</si>
  <si>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</si>
  <si>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</si>
  <si>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</si>
  <si>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</si>
  <si>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</si>
  <si>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</si>
  <si>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</si>
  <si>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</si>
  <si>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</si>
  <si>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</si>
  <si>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</si>
  <si>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</si>
  <si>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</si>
  <si>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</si>
  <si>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</si>
  <si>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</si>
  <si>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</si>
  <si>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</si>
  <si>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</si>
  <si>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</si>
  <si>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</si>
  <si>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</si>
  <si>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</si>
  <si>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</si>
  <si>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</si>
  <si>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</si>
  <si>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</si>
  <si>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</si>
  <si>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</si>
  <si>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</si>
  <si>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</si>
  <si>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</si>
  <si>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</si>
  <si>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</si>
  <si>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</si>
  <si>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</si>
  <si>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</si>
  <si>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</si>
  <si>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</si>
  <si>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</si>
  <si>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</si>
  <si>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</si>
  <si>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</si>
  <si>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</si>
  <si>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</si>
  <si>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</si>
  <si>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</si>
  <si>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</si>
  <si>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</si>
  <si>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</si>
  <si>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</si>
  <si>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</si>
  <si>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</si>
  <si>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</si>
  <si>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</si>
  <si>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</si>
  <si>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</si>
  <si>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</si>
  <si>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</si>
  <si>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</si>
  <si>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</si>
  <si>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</si>
  <si>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</si>
  <si>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</si>
  <si>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</si>
  <si>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</si>
  <si>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</si>
  <si>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</si>
  <si>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</si>
  <si>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</si>
  <si>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</si>
  <si>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</si>
  <si>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</si>
  <si>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</si>
  <si>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</si>
  <si>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</si>
  <si>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</si>
  <si>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</si>
  <si>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</si>
  <si>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</si>
  <si>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</si>
  <si>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</si>
  <si>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</si>
  <si>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</si>
  <si>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</si>
  <si>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</si>
  <si>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</si>
  <si>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</si>
  <si>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</si>
  <si>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</si>
  <si>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</si>
  <si>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</si>
  <si>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</si>
  <si>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</si>
  <si>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</si>
  <si>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</si>
  <si>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</si>
  <si>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</si>
  <si>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</si>
  <si>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</si>
  <si>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</si>
  <si>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</si>
  <si>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</si>
  <si>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</si>
  <si>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</si>
  <si>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</si>
  <si>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</si>
  <si>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</si>
  <si>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</si>
  <si>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</si>
  <si>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</si>
  <si>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</si>
  <si>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</si>
  <si>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</si>
  <si>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</si>
  <si>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</si>
  <si>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</si>
  <si>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</si>
  <si>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</si>
  <si>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</si>
  <si>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</si>
  <si>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</si>
  <si>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</si>
  <si>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</si>
  <si>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</si>
  <si>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</si>
  <si>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</si>
  <si>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</si>
  <si>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</si>
  <si>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</si>
  <si>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</si>
  <si>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</si>
  <si>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</si>
  <si>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</si>
  <si>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</si>
  <si>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</si>
  <si>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</si>
  <si>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</si>
  <si>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</si>
  <si>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</si>
  <si>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</si>
  <si>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</si>
  <si>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</si>
  <si>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</si>
  <si>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</si>
  <si>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</si>
  <si>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</si>
  <si>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</si>
  <si>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</si>
  <si>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</si>
  <si>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</si>
  <si>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</si>
  <si>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</si>
  <si>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</si>
  <si>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</si>
  <si>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</si>
  <si>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</si>
  <si>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</si>
  <si>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</si>
  <si>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</si>
  <si>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</si>
  <si>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</si>
  <si>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</si>
  <si>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</si>
  <si>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</si>
  <si>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</si>
  <si>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</si>
  <si>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</si>
  <si>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</si>
  <si>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</si>
  <si>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</si>
  <si>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</si>
  <si>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</si>
  <si>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</si>
  <si>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</si>
  <si>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</si>
  <si>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</si>
  <si>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</si>
  <si>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</si>
  <si>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</si>
  <si>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</si>
  <si>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</si>
  <si>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</si>
  <si>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</si>
  <si>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</si>
  <si>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</si>
  <si>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</si>
  <si>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</si>
  <si>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</si>
  <si>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</si>
  <si>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</si>
  <si>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</si>
  <si>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</si>
  <si>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</si>
  <si>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</si>
  <si>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</si>
  <si>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</si>
  <si>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</si>
  <si>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</si>
  <si>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</si>
  <si>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</si>
  <si>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</si>
  <si>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</si>
  <si>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</si>
  <si>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</si>
  <si>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</si>
  <si>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</si>
  <si>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</si>
  <si>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</si>
  <si>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</si>
  <si>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</si>
  <si>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</si>
  <si>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</si>
  <si>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</si>
  <si>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</si>
  <si>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</si>
  <si>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</si>
  <si>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</si>
  <si>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</si>
  <si>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</si>
  <si>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</si>
  <si>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</si>
  <si>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</si>
  <si>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</si>
  <si>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</si>
  <si>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</si>
  <si>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</si>
  <si>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</si>
  <si>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</si>
  <si>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</si>
  <si>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</si>
  <si>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</si>
  <si>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</si>
  <si>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</si>
  <si>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</si>
  <si>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</si>
  <si>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</si>
  <si>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</si>
  <si>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</si>
  <si>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</si>
  <si>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</si>
  <si>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</si>
  <si>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</si>
  <si>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</si>
  <si>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</si>
  <si>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</si>
  <si>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</si>
  <si>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</si>
  <si>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</si>
  <si>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</si>
  <si>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</si>
  <si>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</si>
  <si>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</si>
  <si>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</si>
  <si>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</si>
  <si>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</si>
  <si>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</si>
  <si>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</si>
  <si>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</si>
  <si>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</si>
  <si>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</si>
  <si>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</si>
  <si>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</si>
  <si>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</si>
  <si>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</si>
  <si>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</si>
  <si>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</si>
  <si>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</si>
  <si>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</si>
  <si>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</si>
  <si>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</si>
  <si>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</si>
  <si>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</si>
  <si>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</si>
  <si>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</si>
  <si>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</si>
  <si>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</si>
  <si>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</si>
  <si>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</si>
  <si>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</si>
  <si>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</si>
  <si>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</si>
  <si>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</si>
  <si>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</si>
  <si>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</si>
  <si>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</si>
  <si>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</si>
  <si>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</si>
  <si>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</si>
  <si>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</si>
  <si>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</si>
  <si>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</si>
  <si>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</si>
  <si>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</si>
  <si>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</si>
  <si>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</si>
  <si>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</si>
  <si>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</si>
  <si>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</si>
  <si>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</si>
  <si>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</si>
  <si>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</si>
  <si>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</si>
  <si>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</si>
  <si>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</si>
  <si>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</si>
  <si>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</si>
  <si>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</si>
  <si>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</si>
  <si>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</si>
  <si>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</si>
  <si>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</si>
  <si>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</si>
  <si>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</si>
  <si>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</si>
  <si>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</si>
  <si>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</si>
  <si>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</si>
  <si>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</si>
  <si>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</si>
  <si>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</si>
  <si>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</si>
  <si>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</si>
  <si>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</si>
  <si>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</si>
  <si>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</si>
  <si>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</si>
  <si>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</si>
  <si>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</si>
  <si>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</si>
  <si>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</si>
  <si>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</si>
  <si>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</si>
  <si>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</si>
  <si>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</si>
  <si>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</si>
  <si>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</si>
  <si>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</si>
  <si>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</si>
  <si>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</si>
  <si>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</si>
  <si>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</si>
  <si>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</si>
  <si>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</si>
  <si>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</si>
  <si>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</si>
  <si>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</si>
  <si>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</si>
  <si>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</si>
  <si>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</si>
  <si>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</si>
  <si>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</si>
  <si>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</si>
  <si>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</si>
  <si>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</si>
  <si>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</si>
  <si>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</si>
  <si>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</si>
  <si>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</si>
  <si>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</si>
  <si>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</si>
  <si>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</si>
  <si>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</si>
  <si>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</si>
  <si>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</si>
  <si>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</si>
  <si>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</si>
  <si>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</si>
  <si>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</si>
  <si>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</si>
  <si>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</si>
  <si>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</si>
  <si>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</si>
  <si>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</si>
  <si>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</si>
  <si>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</si>
  <si>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</si>
  <si>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</si>
  <si>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</si>
  <si>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</si>
  <si>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</si>
  <si>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</si>
  <si>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</si>
  <si>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</si>
  <si>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</si>
  <si>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</si>
  <si>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</si>
  <si>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</si>
  <si>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</si>
  <si>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</si>
  <si>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</si>
  <si>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</si>
  <si>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</si>
  <si>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</si>
  <si>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</si>
  <si>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</si>
  <si>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</si>
  <si>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</si>
  <si>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</si>
  <si>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</si>
  <si>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</si>
  <si>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</si>
  <si>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</si>
  <si>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</si>
  <si>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</si>
  <si>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</si>
  <si>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</si>
  <si>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</si>
  <si>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</si>
  <si>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</si>
  <si>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</si>
  <si>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</si>
  <si>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</si>
  <si>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</si>
  <si>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</si>
  <si>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</si>
  <si>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</si>
  <si>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</si>
  <si>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</si>
  <si>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</si>
  <si>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</si>
  <si>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</si>
  <si>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</si>
  <si>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</si>
  <si>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</si>
  <si>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</si>
  <si>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</si>
  <si>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</si>
  <si>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</si>
  <si>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</si>
  <si>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</si>
  <si>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</si>
  <si>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</si>
  <si>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</si>
  <si>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</si>
  <si>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</si>
  <si>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</si>
  <si>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</si>
  <si>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</si>
  <si>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</si>
  <si>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</si>
  <si>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</si>
  <si>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</si>
  <si>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</si>
  <si>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</si>
  <si>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</si>
  <si>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</si>
  <si>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</si>
  <si>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</si>
  <si>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</si>
  <si>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</si>
  <si>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</si>
  <si>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</si>
  <si>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</si>
  <si>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</si>
  <si>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</si>
  <si>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</si>
  <si>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</si>
  <si>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</si>
  <si>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</si>
  <si>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</si>
  <si>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</si>
  <si>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</si>
  <si>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</si>
  <si>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</si>
  <si>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</si>
  <si>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</si>
  <si>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</si>
  <si>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</si>
  <si>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</si>
  <si>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</si>
  <si>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</si>
  <si>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</si>
  <si>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</si>
  <si>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</si>
  <si>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</si>
  <si>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</si>
  <si>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</si>
  <si>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</si>
  <si>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</si>
  <si>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</si>
  <si>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</si>
  <si>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</si>
  <si>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</si>
  <si>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</si>
  <si>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</si>
  <si>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</si>
  <si>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</si>
  <si>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</si>
  <si>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</si>
  <si>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</si>
  <si>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</si>
  <si>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</si>
  <si>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</si>
  <si>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</si>
  <si>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</si>
  <si>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</si>
  <si>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</si>
  <si>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</si>
  <si>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</si>
  <si>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</si>
  <si>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</si>
  <si>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</si>
  <si>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</si>
  <si>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</si>
  <si>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</si>
  <si>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</si>
  <si>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</si>
  <si>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</si>
  <si>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</si>
  <si>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</si>
  <si>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</si>
  <si>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</si>
  <si>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</si>
  <si>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</si>
  <si>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</si>
  <si>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</si>
  <si>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</si>
  <si>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</si>
  <si>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</si>
  <si>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</si>
  <si>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</si>
  <si>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</si>
  <si>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</si>
  <si>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</si>
  <si>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</si>
  <si>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</si>
  <si>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</si>
  <si>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</si>
  <si>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</si>
  <si>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</si>
  <si>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</si>
  <si>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</si>
  <si>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</si>
  <si>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</si>
  <si>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</si>
  <si>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</si>
  <si>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</si>
  <si>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</si>
  <si>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</si>
  <si>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</si>
  <si>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</si>
  <si>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</si>
  <si>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</si>
  <si>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</si>
  <si>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</si>
  <si>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</si>
  <si>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</si>
  <si>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</si>
  <si>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</si>
  <si>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</si>
  <si>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</si>
  <si>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</si>
  <si>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</si>
  <si>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</si>
  <si>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</si>
  <si>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</si>
  <si>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</si>
  <si>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</si>
  <si>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</si>
  <si>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</si>
  <si>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</si>
  <si>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</si>
  <si>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</si>
  <si>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</si>
  <si>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</si>
  <si>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</si>
  <si>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</si>
  <si>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</si>
  <si>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</si>
  <si>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</si>
  <si>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</si>
  <si>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</si>
  <si>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</si>
  <si>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</si>
  <si>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</si>
  <si>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</si>
  <si>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</si>
  <si>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</si>
  <si>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</si>
  <si>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</si>
  <si>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</si>
  <si>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</si>
  <si>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</si>
  <si>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</si>
  <si>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</si>
  <si>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</si>
  <si>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</si>
  <si>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</si>
  <si>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</si>
  <si>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</si>
  <si>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</si>
  <si>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</si>
  <si>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</si>
  <si>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</si>
  <si>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</si>
  <si>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</si>
  <si>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</si>
  <si>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</si>
  <si>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</si>
  <si>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</si>
  <si>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</si>
  <si>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</si>
  <si>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</si>
  <si>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</si>
  <si>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</si>
  <si>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</si>
  <si>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</si>
  <si>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</si>
  <si>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</si>
  <si>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</si>
  <si>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</si>
  <si>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</si>
  <si>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</si>
  <si>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</si>
  <si>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</si>
  <si>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</si>
  <si>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</si>
  <si>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</si>
  <si>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</si>
  <si>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</si>
  <si>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</si>
  <si>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</si>
  <si>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</si>
  <si>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</si>
  <si>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</si>
  <si>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</si>
  <si>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</si>
  <si>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</si>
  <si>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</si>
  <si>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</si>
  <si>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</si>
  <si>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</si>
  <si>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</si>
  <si>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</si>
  <si>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</si>
  <si>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</si>
  <si>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</si>
  <si>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</si>
  <si>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</si>
  <si>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</si>
  <si>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</si>
  <si>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</si>
  <si>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</si>
  <si>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</si>
  <si>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</si>
  <si>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</si>
  <si>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</si>
  <si>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</si>
  <si>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</si>
  <si>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</si>
  <si>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</si>
  <si>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</si>
  <si>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</si>
  <si>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</si>
  <si>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</si>
  <si>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</si>
  <si>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</si>
  <si>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</si>
  <si>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</si>
  <si>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</si>
  <si>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</si>
  <si>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</si>
  <si>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</si>
  <si>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</si>
  <si>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</si>
  <si>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</si>
  <si>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</si>
  <si>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</si>
  <si>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</si>
  <si>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</si>
  <si>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</si>
  <si>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</si>
  <si>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</si>
  <si>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</si>
  <si>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</si>
  <si>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</si>
  <si>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</si>
  <si>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</si>
  <si>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</si>
  <si>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</si>
  <si>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</si>
  <si>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</si>
  <si>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</si>
  <si>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</si>
  <si>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</si>
  <si>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</si>
  <si>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</si>
  <si>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</si>
  <si>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</si>
  <si>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</si>
  <si>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</si>
  <si>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</si>
  <si>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</si>
  <si>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</si>
  <si>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</si>
  <si>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</si>
  <si>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</si>
  <si>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</si>
  <si>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</si>
  <si>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</si>
  <si>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</si>
  <si>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</si>
  <si>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</si>
  <si>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</si>
  <si>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</si>
  <si>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</si>
  <si>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</si>
  <si>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</si>
  <si>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</si>
  <si>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</si>
  <si>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</si>
  <si>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</si>
  <si>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</si>
  <si>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</si>
  <si>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</si>
  <si>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</si>
  <si>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</si>
  <si>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</si>
  <si>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</si>
  <si>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</si>
  <si>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</si>
  <si>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</si>
  <si>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</si>
  <si>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</si>
  <si>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</si>
  <si>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</si>
  <si>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</si>
  <si>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</si>
  <si>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</si>
  <si>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</si>
  <si>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</si>
  <si>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</si>
  <si>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</si>
  <si>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</si>
  <si>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</si>
  <si>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</si>
  <si>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</si>
  <si>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</si>
  <si>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</si>
  <si>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</si>
  <si>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</si>
  <si>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</si>
  <si>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</si>
  <si>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</si>
  <si>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</si>
  <si>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</si>
  <si>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</si>
  <si>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</si>
  <si>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</si>
  <si>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</si>
  <si>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</si>
  <si>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</si>
  <si>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</si>
  <si>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</si>
  <si>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</si>
  <si>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</si>
  <si>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</si>
  <si>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</si>
  <si>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</si>
  <si>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</si>
  <si>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</si>
  <si>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</si>
  <si>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</si>
  <si>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</si>
  <si>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</si>
  <si>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</si>
  <si>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</si>
  <si>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</si>
  <si>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</si>
  <si>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</si>
  <si>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</si>
  <si>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</si>
  <si>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</si>
  <si>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</si>
  <si>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</si>
  <si>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</si>
  <si>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</si>
  <si>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</si>
  <si>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</si>
  <si>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</si>
  <si>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</si>
  <si>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</si>
  <si>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</si>
  <si>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</si>
  <si>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</si>
  <si>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</si>
  <si>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</si>
  <si>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</si>
  <si>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</si>
  <si>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</si>
  <si>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</si>
  <si>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</si>
  <si>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</si>
  <si>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</si>
  <si>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</si>
  <si>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</si>
  <si>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</si>
  <si>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</si>
  <si>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</si>
  <si>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</si>
  <si>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</si>
  <si>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</si>
  <si>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</si>
  <si>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</si>
  <si>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</si>
  <si>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</si>
  <si>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</si>
  <si>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</si>
  <si>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</si>
  <si>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</si>
  <si>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</si>
  <si>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</si>
  <si>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</si>
  <si>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</si>
  <si>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</si>
  <si>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</si>
  <si>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</si>
  <si>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</si>
  <si>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</si>
  <si>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</si>
  <si>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</si>
  <si>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</si>
  <si>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</si>
  <si>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</si>
  <si>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</si>
  <si>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</si>
  <si>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</si>
  <si>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</si>
  <si>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</si>
  <si>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</si>
  <si>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</si>
  <si>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</si>
  <si>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</si>
  <si>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</si>
  <si>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</si>
  <si>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</si>
  <si>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</si>
  <si>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</si>
  <si>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</si>
  <si>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</si>
  <si>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</si>
  <si>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</si>
  <si>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</si>
  <si>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</si>
  <si>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</si>
  <si>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</si>
  <si>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</si>
  <si>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</si>
  <si>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</si>
  <si>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</si>
  <si>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</si>
  <si>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</si>
  <si>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</si>
  <si>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</si>
  <si>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</si>
  <si>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</si>
  <si>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</si>
  <si>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</si>
  <si>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</si>
  <si>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</si>
  <si>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</si>
  <si>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</si>
  <si>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</si>
  <si>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</si>
  <si>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</si>
  <si>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</si>
  <si>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</si>
  <si>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</si>
  <si>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</si>
  <si>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</si>
  <si>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</si>
  <si>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</si>
  <si>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</si>
  <si>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</si>
  <si>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</si>
  <si>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</si>
  <si>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</si>
  <si>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</si>
  <si>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</si>
  <si>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</si>
  <si>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</si>
  <si>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</si>
  <si>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</si>
  <si>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</si>
  <si>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</si>
  <si>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</si>
  <si>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</si>
  <si>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</si>
  <si>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</si>
  <si>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</si>
  <si>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</si>
  <si>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</si>
  <si>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</si>
  <si>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</si>
  <si>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</si>
  <si>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</si>
  <si>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</si>
  <si>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</si>
  <si>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</si>
  <si>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</si>
  <si>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</si>
  <si>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</si>
  <si>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</si>
  <si>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</si>
  <si>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</si>
  <si>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</si>
  <si>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</si>
  <si>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</si>
  <si>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</si>
  <si>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</si>
  <si>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</si>
  <si>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</si>
  <si>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</si>
  <si>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</si>
  <si>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</si>
  <si>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</si>
  <si>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</si>
  <si>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</si>
  <si>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</si>
  <si>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</si>
  <si>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</si>
  <si>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</si>
  <si>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</si>
  <si>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</si>
  <si>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</si>
  <si>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</si>
  <si>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</si>
  <si>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</si>
  <si>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</si>
  <si>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</si>
  <si>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</si>
  <si>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</si>
  <si>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</si>
  <si>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</si>
  <si>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</si>
  <si>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</si>
  <si>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</si>
  <si>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</si>
  <si>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</si>
  <si>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</si>
  <si>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</si>
  <si>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</si>
  <si>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</si>
  <si>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</si>
  <si>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</si>
  <si>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</si>
  <si>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</si>
  <si>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</si>
  <si>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</si>
  <si>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</si>
  <si>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</si>
  <si>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</si>
  <si>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</si>
  <si>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</si>
  <si>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</si>
  <si>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</si>
  <si>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</si>
  <si>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</si>
  <si>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</si>
  <si>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</si>
  <si>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</si>
  <si>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</si>
  <si>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</si>
  <si>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</si>
  <si>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</si>
  <si>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</si>
  <si>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</si>
  <si>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</si>
  <si>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</si>
  <si>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</si>
  <si>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</si>
  <si>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</si>
  <si>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</si>
  <si>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</si>
  <si>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</si>
  <si>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</si>
  <si>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</si>
  <si>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</si>
  <si>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</si>
  <si>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</si>
  <si>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</si>
  <si>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</si>
  <si>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</si>
  <si>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</si>
  <si>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</si>
  <si>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</si>
  <si>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</si>
  <si>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</si>
  <si>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</si>
  <si>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</si>
  <si>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</si>
  <si>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</si>
  <si>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</si>
  <si>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</si>
  <si>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</si>
  <si>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</si>
  <si>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</si>
  <si>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</si>
  <si>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</si>
  <si>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</si>
  <si>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</si>
  <si>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</si>
  <si>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</si>
  <si>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</si>
  <si>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</si>
  <si>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</si>
  <si>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</si>
  <si>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</si>
  <si>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</si>
  <si>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</si>
  <si>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</si>
  <si>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</si>
  <si>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</si>
  <si>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</si>
  <si>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</si>
  <si>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</si>
  <si>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</si>
  <si>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</si>
  <si>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</si>
  <si>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</si>
  <si>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</si>
  <si>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</si>
  <si>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</si>
  <si>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</si>
  <si>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</si>
  <si>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</si>
  <si>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</si>
  <si>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</si>
  <si>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</si>
  <si>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</si>
  <si>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</si>
  <si>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</si>
  <si>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</si>
  <si>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</si>
  <si>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</si>
  <si>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</si>
  <si>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</si>
  <si>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</si>
  <si>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</si>
  <si>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</si>
  <si>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</si>
  <si>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</si>
  <si>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</si>
  <si>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</si>
  <si>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</si>
  <si>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</si>
  <si>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</si>
  <si>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</si>
  <si>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</si>
  <si>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</si>
  <si>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</si>
  <si>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</si>
  <si>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</si>
  <si>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</si>
  <si>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</si>
  <si>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</si>
  <si>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</si>
  <si>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</si>
  <si>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</si>
  <si>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</si>
  <si>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</si>
  <si>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</si>
  <si>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</si>
  <si>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</si>
  <si>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</si>
  <si>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</si>
  <si>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</si>
  <si>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</si>
  <si>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</si>
  <si>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</si>
  <si>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</si>
  <si>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</si>
  <si>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</si>
  <si>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</si>
  <si>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</si>
  <si>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</si>
  <si>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</si>
  <si>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</si>
  <si>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</si>
  <si>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</si>
  <si>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</si>
  <si>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</si>
  <si>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</si>
  <si>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</si>
  <si>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</si>
  <si>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</si>
  <si>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</si>
  <si>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</si>
  <si>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</si>
  <si>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</si>
  <si>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</si>
  <si>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</si>
  <si>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</si>
  <si>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</si>
  <si>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</si>
  <si>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</si>
  <si>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</si>
  <si>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</si>
  <si>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</si>
  <si>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</si>
  <si>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</si>
  <si>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</si>
  <si>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</si>
  <si>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</si>
  <si>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</si>
  <si>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</si>
  <si>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</si>
  <si>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</si>
  <si>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</si>
  <si>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</si>
  <si>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</si>
  <si>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</si>
  <si>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</si>
  <si>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</si>
  <si>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</si>
  <si>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</si>
  <si>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</si>
  <si>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</si>
  <si>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</si>
  <si>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</si>
  <si>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</si>
  <si>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</si>
  <si>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</si>
  <si>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</si>
  <si>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</si>
  <si>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</si>
  <si>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</si>
  <si>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</si>
  <si>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</si>
  <si>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</si>
  <si>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</si>
  <si>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</si>
  <si>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</si>
  <si>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</si>
  <si>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</si>
  <si>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</si>
  <si>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</si>
  <si>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</si>
  <si>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</si>
  <si>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</si>
  <si>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</si>
  <si>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</si>
  <si>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</si>
  <si>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</si>
  <si>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</si>
  <si>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</si>
  <si>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</si>
  <si>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</si>
  <si>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</si>
  <si>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</si>
  <si>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</si>
  <si>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</si>
  <si>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</si>
  <si>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</si>
  <si>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</si>
  <si>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</si>
  <si>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</si>
  <si>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</si>
  <si>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</si>
  <si>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</si>
  <si>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</si>
  <si>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</si>
  <si>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</si>
  <si>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</si>
  <si>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</si>
  <si>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</si>
  <si>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</si>
  <si>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</si>
  <si>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</si>
  <si>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</si>
  <si>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</si>
  <si>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</si>
  <si>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</si>
  <si>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</si>
  <si>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</si>
  <si>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</si>
  <si>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</si>
  <si>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</si>
  <si>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</si>
  <si>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</si>
  <si>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</si>
  <si>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</si>
  <si>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</si>
  <si>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</si>
  <si>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</si>
  <si>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</si>
  <si>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</si>
  <si>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</si>
  <si>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</si>
  <si>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</si>
  <si>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</si>
  <si>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</si>
  <si>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</si>
  <si>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</si>
  <si>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</si>
  <si>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</si>
  <si>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</si>
  <si>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</si>
  <si>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</si>
  <si>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</si>
  <si>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</si>
  <si>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</si>
  <si>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</si>
  <si>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</si>
  <si>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</si>
  <si>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</si>
  <si>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</si>
  <si>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</si>
  <si>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</si>
  <si>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</si>
  <si>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</si>
  <si>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</si>
  <si>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</si>
  <si>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</si>
  <si>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</si>
  <si>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</si>
  <si>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</si>
  <si>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</si>
  <si>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</si>
  <si>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</si>
  <si>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</si>
  <si>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</si>
  <si>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</si>
  <si>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</si>
  <si>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</si>
  <si>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</si>
  <si>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</si>
  <si>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</si>
  <si>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</si>
  <si>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</si>
  <si>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</si>
  <si>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</si>
  <si>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</si>
  <si>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</si>
  <si>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</si>
  <si>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</si>
  <si>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</si>
  <si>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</si>
  <si>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</si>
  <si>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</si>
  <si>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</si>
  <si>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</si>
  <si>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</si>
  <si>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</si>
  <si>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</si>
  <si>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</si>
  <si>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</si>
  <si>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</si>
  <si>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</si>
  <si>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</si>
  <si>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</si>
  <si>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</si>
  <si>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</si>
  <si>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</si>
  <si>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</si>
  <si>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</si>
  <si>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</si>
  <si>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</si>
  <si>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</si>
  <si>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</si>
  <si>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</si>
  <si>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</si>
  <si>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</si>
  <si>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</si>
  <si>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</si>
  <si>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</si>
  <si>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</si>
  <si>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</si>
  <si>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</si>
  <si>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</si>
  <si>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</si>
  <si>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</si>
  <si>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</si>
  <si>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</si>
  <si>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</si>
  <si>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</si>
  <si>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</si>
  <si>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</si>
  <si>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</si>
  <si>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</si>
  <si>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</si>
  <si>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</si>
  <si>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</si>
  <si>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</si>
  <si>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</si>
  <si>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</si>
  <si>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</si>
  <si>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</si>
  <si>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</si>
  <si>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</si>
  <si>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</si>
  <si>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</si>
  <si>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</si>
  <si>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</si>
  <si>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</si>
  <si>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</si>
  <si>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</si>
  <si>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</si>
  <si>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</si>
  <si>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</si>
  <si>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</si>
  <si>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</si>
  <si>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</si>
  <si>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</si>
  <si>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</si>
  <si>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</si>
  <si>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</si>
  <si>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</si>
  <si>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</si>
  <si>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</si>
  <si>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</si>
  <si>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</si>
  <si>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</si>
  <si>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</si>
  <si>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</si>
  <si>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</si>
  <si>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</si>
  <si>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</si>
  <si>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</si>
  <si>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</si>
  <si>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</si>
  <si>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</si>
  <si>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</si>
  <si>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</si>
  <si>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</si>
  <si>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</si>
  <si>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</si>
  <si>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</si>
  <si>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</si>
  <si>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</si>
  <si>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</si>
  <si>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</si>
  <si>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</si>
  <si>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</si>
  <si>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</si>
  <si>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</si>
  <si>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</si>
  <si>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</si>
  <si>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</si>
  <si>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</si>
  <si>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</si>
  <si>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</si>
  <si>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</si>
  <si>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</si>
  <si>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</si>
  <si>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</si>
  <si>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</si>
  <si>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</si>
  <si>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</si>
  <si>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</si>
  <si>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</si>
  <si>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</si>
  <si>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</si>
  <si>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</si>
  <si>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</si>
  <si>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</si>
  <si>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</si>
  <si>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</si>
  <si>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</si>
  <si>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</si>
  <si>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</si>
  <si>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</si>
  <si>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</si>
  <si>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</si>
  <si>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</si>
  <si>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</si>
  <si>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</si>
  <si>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</si>
  <si>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</si>
  <si>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</si>
  <si>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</si>
  <si>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</si>
  <si>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</si>
  <si>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</si>
  <si>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</si>
  <si>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</si>
  <si>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</si>
  <si>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</si>
  <si>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</si>
  <si>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</si>
  <si>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</si>
  <si>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</si>
  <si>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</si>
  <si>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</si>
  <si>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</si>
  <si>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</si>
  <si>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</si>
  <si>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</si>
  <si>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</si>
  <si>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</si>
  <si>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</si>
  <si>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</si>
  <si>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</si>
  <si>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</si>
  <si>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</si>
  <si>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</si>
  <si>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</si>
  <si>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</si>
  <si>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</si>
  <si>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</si>
  <si>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</si>
  <si>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</si>
  <si>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</si>
  <si>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</si>
  <si>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</si>
  <si>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</si>
  <si>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</si>
  <si>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</si>
  <si>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</si>
  <si>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</si>
  <si>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</si>
  <si>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</si>
  <si>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</si>
  <si>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</si>
  <si>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</si>
  <si>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</si>
  <si>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</si>
  <si>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</si>
  <si>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</si>
  <si>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</si>
  <si>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</si>
  <si>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</si>
  <si>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</si>
  <si>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</si>
  <si>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</si>
  <si>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</si>
  <si>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</si>
  <si>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</si>
  <si>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</si>
  <si>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</si>
  <si>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</si>
  <si>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</si>
  <si>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</si>
  <si>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</si>
  <si>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</si>
  <si>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</si>
  <si>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</si>
  <si>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</si>
  <si>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</si>
  <si>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</si>
  <si>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</si>
  <si>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</si>
  <si>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</si>
  <si>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</si>
  <si>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</si>
  <si>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</si>
  <si>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</si>
  <si>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</si>
  <si>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</si>
  <si>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</si>
  <si>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</si>
  <si>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</si>
  <si>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</si>
  <si>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</si>
  <si>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</si>
  <si>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</si>
  <si>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</si>
  <si>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</si>
  <si>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</si>
  <si>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</si>
  <si>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</si>
  <si>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</si>
  <si>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</si>
  <si>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</si>
  <si>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</si>
  <si>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</si>
  <si>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</si>
  <si>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</si>
  <si>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</si>
  <si>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</si>
  <si>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</si>
  <si>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</si>
  <si>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</si>
  <si>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</si>
  <si>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</si>
  <si>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</si>
  <si>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</si>
  <si>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</si>
  <si>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</si>
  <si>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</si>
  <si>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</si>
  <si>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</si>
  <si>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</si>
  <si>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</si>
  <si>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</si>
  <si>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</si>
  <si>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</si>
  <si>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</si>
  <si>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</si>
  <si>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</si>
  <si>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</si>
  <si>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</si>
  <si>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</si>
  <si>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</si>
  <si>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</si>
  <si>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</si>
  <si>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</si>
  <si>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</si>
  <si>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</si>
  <si>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</si>
  <si>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</si>
  <si>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</si>
  <si>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</si>
  <si>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</si>
  <si>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</si>
  <si>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</si>
  <si>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</si>
  <si>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</si>
  <si>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</si>
  <si>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</si>
  <si>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</si>
  <si>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</si>
  <si>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</si>
  <si>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</si>
  <si>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</si>
  <si>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</si>
  <si>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</si>
  <si>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</si>
  <si>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</si>
  <si>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</si>
  <si>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</si>
  <si>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</si>
  <si>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</si>
  <si>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</si>
  <si>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</si>
  <si>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</si>
  <si>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</si>
  <si>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</si>
  <si>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</si>
  <si>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</si>
  <si>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</si>
  <si>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</si>
  <si>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</si>
  <si>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</si>
  <si>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</si>
  <si>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</si>
  <si>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</si>
  <si>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</si>
  <si>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</si>
  <si>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</si>
  <si>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</si>
  <si>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</si>
  <si>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</si>
  <si>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</si>
  <si>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</si>
  <si>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</si>
  <si>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</si>
  <si>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</si>
  <si>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</si>
  <si>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</si>
  <si>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</si>
  <si>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</si>
  <si>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</si>
  <si>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</si>
  <si>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</si>
  <si>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</si>
  <si>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</si>
  <si>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</si>
  <si>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</si>
  <si>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</si>
  <si>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</si>
  <si>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</si>
  <si>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</si>
  <si>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</si>
  <si>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</si>
  <si>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</si>
  <si>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</si>
  <si>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</si>
  <si>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</si>
  <si>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</si>
  <si>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</si>
  <si>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</si>
  <si>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</si>
  <si>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</si>
  <si>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</si>
  <si>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</si>
  <si>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</si>
  <si>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</si>
  <si>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</si>
  <si>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</si>
  <si>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</si>
  <si>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</si>
  <si>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</si>
  <si>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</si>
  <si>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</si>
  <si>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</si>
  <si>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</si>
  <si>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</si>
  <si>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</si>
  <si>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</si>
  <si>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</si>
  <si>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</si>
  <si>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</si>
  <si>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</si>
  <si>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</si>
  <si>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</si>
  <si>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</si>
  <si>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</si>
  <si>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</si>
  <si>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</si>
  <si>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</si>
  <si>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</si>
  <si>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</si>
  <si>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</si>
  <si>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</si>
  <si>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</si>
  <si>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</si>
  <si>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</si>
  <si>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</si>
  <si>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</si>
  <si>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</si>
  <si>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</si>
  <si>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</si>
  <si>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</si>
  <si>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</si>
  <si>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</si>
  <si>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</si>
  <si>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</si>
  <si>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</si>
  <si>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</si>
  <si>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</si>
  <si>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</si>
  <si>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</si>
  <si>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</si>
  <si>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</si>
  <si>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</si>
  <si>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</si>
  <si>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</si>
  <si>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</si>
  <si>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</si>
  <si>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</si>
  <si>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</si>
  <si>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</si>
  <si>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</si>
  <si>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</si>
  <si>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</si>
  <si>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</si>
  <si>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</si>
  <si>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</si>
  <si>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</si>
  <si>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</si>
  <si>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</si>
  <si>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</si>
  <si>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</si>
  <si>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</si>
  <si>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</si>
  <si>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</si>
  <si>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</si>
  <si>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</si>
  <si>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</si>
  <si>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</si>
  <si>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</si>
  <si>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</si>
  <si>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</si>
  <si>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</si>
  <si>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</si>
  <si>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</si>
  <si>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</si>
  <si>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</si>
  <si>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</si>
  <si>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</si>
  <si>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</si>
  <si>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</si>
  <si>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</si>
  <si>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</si>
  <si>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</si>
  <si>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</si>
  <si>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</si>
  <si>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</si>
  <si>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</si>
  <si>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</si>
  <si>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</si>
  <si>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</si>
  <si>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</si>
  <si>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</si>
  <si>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</si>
  <si>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</si>
  <si>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</si>
  <si>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</si>
  <si>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</si>
  <si>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</si>
  <si>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</si>
  <si>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</si>
  <si>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</si>
  <si>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</si>
  <si>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</si>
  <si>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</si>
  <si>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</si>
  <si>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</si>
  <si>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</si>
  <si>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</si>
  <si>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</si>
  <si>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</si>
  <si>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</si>
  <si>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</si>
  <si>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</si>
  <si>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</si>
  <si>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</si>
  <si>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</si>
  <si>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</si>
  <si>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</si>
  <si>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</si>
  <si>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</si>
  <si>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</si>
  <si>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</si>
  <si>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</si>
  <si>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</si>
  <si>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</si>
  <si>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</si>
  <si>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</si>
  <si>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</si>
  <si>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</si>
  <si>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</si>
  <si>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</si>
  <si>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</si>
  <si>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</si>
  <si>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</si>
  <si>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</si>
  <si>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</si>
  <si>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</si>
  <si>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</si>
  <si>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</si>
  <si>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</si>
  <si>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</si>
  <si>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</si>
  <si>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</si>
  <si>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</si>
  <si>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</si>
  <si>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</si>
  <si>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</si>
  <si>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</si>
  <si>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</si>
  <si>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</si>
  <si>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</si>
  <si>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</si>
  <si>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</si>
  <si>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</si>
  <si>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</si>
  <si>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</si>
  <si>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</si>
  <si>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</si>
  <si>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</si>
  <si>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</si>
  <si>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</si>
  <si>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</si>
  <si>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</si>
  <si>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</si>
  <si>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</si>
  <si>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</si>
  <si>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</si>
  <si>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</si>
  <si>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</si>
  <si>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</si>
  <si>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</si>
  <si>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</si>
  <si>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</si>
  <si>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</si>
  <si>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</si>
  <si>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</si>
  <si>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</si>
  <si>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</si>
  <si>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</si>
  <si>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</si>
  <si>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</si>
  <si>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</si>
  <si>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</si>
  <si>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</si>
  <si>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</si>
  <si>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</si>
  <si>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</si>
  <si>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</si>
  <si>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</si>
  <si>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</si>
  <si>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</si>
  <si>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</si>
  <si>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</si>
  <si>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</si>
  <si>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</si>
  <si>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</si>
  <si>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</si>
  <si>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</si>
  <si>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</si>
  <si>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</si>
  <si>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</si>
  <si>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</si>
  <si>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</si>
  <si>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</si>
  <si>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</si>
  <si>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</si>
  <si>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</si>
  <si>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</si>
  <si>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</si>
  <si>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</si>
  <si>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</si>
  <si>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</si>
  <si>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</si>
  <si>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</si>
  <si>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</si>
  <si>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</si>
  <si>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</si>
  <si>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</si>
  <si>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</si>
  <si>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</si>
  <si>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</si>
  <si>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</si>
  <si>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</si>
  <si>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</si>
  <si>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</si>
  <si>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</si>
  <si>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</si>
  <si>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</si>
  <si>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</si>
  <si>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</si>
  <si>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</si>
  <si>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</si>
  <si>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</si>
  <si>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</si>
  <si>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</si>
  <si>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</si>
  <si>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</si>
  <si>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</si>
  <si>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</si>
  <si>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</si>
  <si>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</si>
  <si>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</si>
  <si>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</si>
  <si>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</si>
  <si>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</si>
  <si>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</si>
  <si>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</si>
  <si>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</si>
  <si>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</si>
  <si>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</si>
  <si>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</si>
  <si>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</si>
  <si>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</si>
  <si>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</si>
  <si>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</si>
  <si>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</si>
  <si>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</si>
  <si>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</si>
  <si>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</si>
  <si>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</si>
  <si>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</si>
  <si>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</si>
  <si>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</si>
  <si>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</si>
  <si>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</si>
  <si>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</si>
  <si>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</si>
  <si>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</si>
  <si>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</si>
  <si>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</si>
  <si>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</si>
  <si>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</si>
  <si>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</si>
  <si>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</si>
  <si>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</si>
  <si>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</si>
  <si>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</si>
  <si>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</si>
  <si>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</si>
  <si>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</si>
  <si>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</si>
  <si>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</si>
  <si>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</si>
  <si>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</si>
  <si>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</si>
  <si>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</si>
  <si>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</si>
  <si>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</si>
  <si>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</si>
  <si>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</si>
  <si>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</si>
  <si>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</si>
  <si>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</si>
  <si>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</si>
  <si>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</si>
  <si>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</si>
  <si>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</si>
  <si>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</si>
  <si>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</si>
  <si>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</si>
  <si>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</si>
  <si>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</si>
  <si>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</si>
  <si>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</si>
  <si>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</si>
  <si>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</si>
  <si>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</si>
  <si>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</si>
  <si>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</si>
  <si>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</si>
  <si>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</si>
  <si>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</si>
  <si>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</si>
  <si>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</si>
  <si>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</si>
  <si>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</si>
  <si>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</si>
  <si>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</si>
  <si>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</si>
  <si>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</si>
  <si>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</si>
  <si>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</si>
  <si>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</si>
  <si>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</si>
  <si>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</si>
  <si>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</si>
  <si>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</si>
  <si>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</si>
  <si>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</si>
  <si>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</si>
  <si>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</si>
  <si>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</si>
  <si>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</si>
  <si>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</si>
  <si>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</si>
  <si>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</si>
  <si>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</si>
  <si>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</si>
  <si>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</si>
  <si>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</si>
  <si>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</si>
  <si>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</si>
  <si>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</si>
  <si>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</si>
  <si>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</si>
  <si>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</si>
  <si>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</si>
  <si>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</si>
  <si>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</si>
  <si>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</si>
  <si>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</si>
  <si>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</si>
  <si>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</si>
  <si>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</si>
  <si>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</si>
  <si>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</si>
  <si>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</si>
  <si>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</si>
  <si>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</si>
  <si>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</si>
  <si>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</si>
  <si>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</si>
  <si>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</si>
  <si>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</si>
  <si>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</si>
  <si>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</si>
  <si>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</si>
  <si>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</si>
  <si>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</si>
  <si>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</si>
  <si>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</si>
  <si>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</si>
  <si>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</si>
  <si>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</si>
  <si>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</si>
  <si>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</si>
  <si>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</si>
  <si>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</si>
  <si>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</si>
  <si>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</si>
  <si>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</si>
  <si>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</si>
  <si>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</si>
  <si>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</si>
  <si>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</si>
  <si>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</si>
  <si>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</si>
  <si>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</si>
  <si>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</si>
  <si>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</si>
  <si>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</si>
  <si>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</si>
  <si>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</si>
  <si>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</si>
  <si>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</si>
  <si>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</si>
  <si>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</si>
  <si>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</si>
  <si>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</si>
  <si>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</si>
  <si>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</si>
  <si>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</si>
  <si>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</si>
  <si>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</si>
  <si>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</si>
  <si>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</si>
  <si>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</si>
  <si>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</si>
  <si>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</si>
  <si>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</si>
  <si>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</si>
  <si>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</si>
  <si>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</si>
  <si>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</si>
  <si>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</si>
  <si>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</si>
  <si>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</si>
  <si>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</si>
  <si>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</si>
  <si>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</si>
  <si>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</si>
  <si>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</si>
  <si>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</si>
  <si>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</si>
  <si>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</si>
  <si>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</si>
  <si>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</si>
  <si>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</si>
  <si>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</si>
  <si>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</si>
  <si>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</si>
  <si>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</si>
  <si>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</si>
  <si>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</si>
  <si>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</si>
  <si>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</si>
  <si>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</si>
  <si>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</si>
  <si>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</si>
  <si>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</si>
  <si>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</si>
  <si>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</si>
  <si>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</si>
  <si>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</si>
  <si>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</si>
  <si>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</si>
  <si>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</si>
  <si>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</si>
  <si>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</si>
  <si>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</si>
  <si>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</si>
  <si>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</si>
  <si>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</si>
  <si>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</si>
  <si>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</si>
  <si>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</si>
  <si>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</si>
  <si>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</si>
  <si>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</si>
  <si>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</si>
  <si>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</si>
  <si>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</si>
  <si>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</si>
  <si>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</si>
  <si>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</si>
  <si>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</si>
  <si>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</si>
  <si>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</si>
  <si>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</si>
  <si>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</si>
  <si>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</si>
  <si>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</si>
  <si>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</si>
  <si>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</si>
  <si>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</si>
  <si>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</si>
  <si>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</si>
  <si>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</si>
  <si>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</si>
  <si>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</si>
  <si>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</si>
  <si>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</si>
  <si>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</si>
  <si>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</si>
  <si>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</si>
  <si>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</si>
  <si>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</si>
  <si>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</si>
  <si>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</si>
  <si>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</si>
  <si>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</si>
  <si>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</si>
  <si>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</si>
  <si>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</si>
  <si>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</si>
  <si>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</si>
  <si>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</si>
  <si>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</si>
  <si>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</si>
  <si>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</si>
  <si>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</si>
  <si>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</si>
  <si>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</si>
  <si>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</si>
  <si>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</si>
  <si>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</si>
  <si>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</si>
  <si>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</si>
  <si>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</si>
  <si>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</si>
  <si>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</si>
  <si>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</si>
  <si>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</si>
  <si>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</si>
  <si>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</si>
  <si>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</si>
  <si>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</si>
  <si>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</si>
  <si>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</si>
  <si>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</si>
  <si>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</si>
  <si>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</si>
  <si>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</si>
  <si>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</si>
  <si>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</si>
  <si>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</si>
  <si>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</si>
  <si>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</si>
  <si>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</si>
  <si>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</si>
  <si>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</si>
  <si>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</si>
  <si>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</si>
  <si>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</si>
  <si>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</si>
  <si>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</si>
  <si>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</si>
  <si>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</si>
  <si>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</si>
  <si>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</si>
  <si>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</si>
  <si>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</si>
  <si>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</si>
  <si>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</si>
  <si>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</si>
  <si>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</si>
  <si>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</si>
  <si>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</si>
  <si>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</si>
  <si>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</si>
  <si>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</si>
  <si>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</si>
  <si>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</si>
  <si>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</si>
  <si>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</si>
  <si>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</si>
  <si>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</si>
  <si>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</si>
  <si>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</si>
  <si>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</si>
  <si>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</si>
  <si>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</si>
  <si>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</si>
  <si>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</si>
  <si>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</si>
  <si>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</si>
  <si>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</si>
  <si>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</si>
  <si>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</si>
  <si>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</si>
  <si>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</si>
  <si>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</si>
  <si>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</si>
  <si>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</si>
  <si>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</si>
  <si>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</si>
  <si>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</si>
  <si>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</si>
  <si>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</si>
  <si>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</si>
  <si>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</si>
  <si>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</si>
  <si>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</si>
  <si>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</si>
  <si>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</si>
  <si>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</si>
  <si>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</si>
  <si>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</si>
  <si>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</si>
  <si>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</si>
  <si>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</si>
  <si>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</si>
  <si>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</si>
  <si>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</si>
  <si>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</si>
  <si>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</si>
  <si>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</si>
  <si>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</si>
  <si>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</si>
  <si>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</si>
  <si>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</si>
  <si>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</si>
  <si>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</si>
  <si>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</si>
  <si>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</si>
  <si>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</si>
  <si>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</si>
  <si>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</si>
  <si>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</si>
  <si>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</si>
  <si>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</si>
  <si>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</si>
  <si>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</si>
  <si>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</si>
  <si>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</si>
  <si>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</si>
  <si>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</si>
  <si>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</si>
  <si>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</si>
  <si>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</si>
  <si>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</si>
  <si>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</si>
  <si>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</si>
  <si>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</si>
  <si>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</si>
  <si>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</si>
  <si>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</si>
  <si>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</si>
  <si>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</si>
  <si>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</si>
  <si>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</si>
  <si>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</si>
  <si>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</si>
  <si>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</si>
  <si>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</si>
  <si>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</si>
  <si>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</si>
  <si>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</si>
  <si>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</si>
  <si>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</si>
  <si>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</si>
  <si>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</si>
  <si>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</si>
  <si>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</si>
  <si>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</si>
  <si>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</si>
  <si>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</si>
  <si>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</si>
  <si>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</si>
  <si>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</si>
  <si>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</si>
  <si>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</si>
  <si>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</si>
  <si>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</si>
  <si>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</si>
  <si>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</si>
  <si>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</si>
  <si>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</si>
  <si>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</si>
  <si>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</si>
  <si>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</si>
  <si>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</si>
  <si>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</si>
  <si>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</si>
  <si>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</si>
  <si>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</si>
  <si>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</si>
  <si>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</si>
  <si>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</si>
  <si>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</si>
  <si>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</si>
  <si>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</si>
  <si>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</si>
  <si>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</si>
  <si>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</si>
  <si>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</si>
  <si>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</si>
  <si>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</si>
  <si>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</si>
  <si>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</si>
  <si>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</si>
  <si>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</si>
  <si>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</si>
  <si>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</si>
  <si>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</si>
  <si>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</si>
  <si>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</si>
  <si>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</si>
  <si>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</si>
  <si>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</si>
  <si>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</si>
  <si>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</si>
  <si>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</si>
  <si>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</si>
  <si>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</si>
  <si>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</si>
  <si>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</si>
  <si>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</si>
  <si>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</si>
  <si>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</si>
  <si>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</si>
  <si>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</si>
  <si>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</si>
  <si>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</si>
  <si>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</si>
  <si>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</si>
  <si>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</si>
  <si>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</si>
  <si>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</si>
  <si>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</si>
  <si>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</si>
  <si>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</si>
  <si>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</si>
  <si>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</si>
  <si>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</si>
  <si>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</si>
  <si>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</si>
  <si>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</si>
  <si>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</si>
  <si>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</si>
  <si>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</si>
  <si>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</si>
  <si>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</si>
  <si>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</si>
  <si>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</si>
  <si>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</si>
  <si>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</si>
  <si>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</si>
  <si>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</si>
  <si>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</si>
  <si>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</si>
  <si>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</si>
  <si>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</si>
  <si>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</si>
  <si>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</si>
  <si>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</si>
  <si>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</si>
  <si>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</si>
  <si>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</si>
  <si>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</si>
  <si>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</si>
  <si>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</si>
  <si>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</si>
  <si>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</si>
  <si>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</si>
  <si>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</si>
  <si>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</si>
  <si>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</si>
  <si>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</si>
  <si>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</si>
  <si>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</si>
  <si>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</si>
  <si>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</si>
  <si>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</si>
  <si>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</si>
  <si>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</si>
  <si>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</si>
  <si>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</si>
  <si>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</si>
  <si>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</si>
  <si>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</si>
  <si>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</si>
  <si>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</si>
  <si>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</si>
  <si>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</si>
  <si>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</si>
  <si>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</si>
  <si>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</si>
  <si>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</si>
  <si>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</si>
  <si>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</si>
  <si>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</si>
  <si>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</si>
  <si>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</si>
  <si>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</si>
  <si>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</si>
  <si>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</si>
  <si>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</si>
  <si>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</si>
  <si>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</si>
  <si>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</si>
  <si>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</si>
  <si>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</si>
  <si>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</si>
  <si>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</si>
  <si>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</si>
  <si>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</si>
  <si>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</si>
  <si>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</si>
  <si>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</si>
  <si>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</si>
  <si>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</si>
  <si>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</si>
  <si>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</si>
  <si>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</si>
  <si>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</si>
  <si>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</si>
  <si>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</si>
  <si>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</si>
  <si>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</si>
  <si>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</si>
  <si>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</si>
  <si>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</si>
  <si>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</si>
  <si>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</si>
  <si>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</si>
  <si>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</si>
  <si>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</si>
  <si>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</si>
  <si>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</si>
  <si>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</si>
  <si>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</si>
  <si>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</si>
  <si>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</si>
  <si>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</si>
  <si>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</si>
  <si>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</si>
  <si>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</si>
  <si>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</si>
  <si>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</si>
  <si>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</si>
  <si>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</si>
  <si>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</si>
  <si>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</si>
  <si>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</si>
  <si>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</si>
  <si>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</si>
  <si>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</si>
  <si>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</si>
  <si>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</si>
  <si>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</si>
  <si>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</si>
  <si>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</si>
  <si>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</si>
  <si>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</si>
  <si>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</si>
  <si>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</si>
  <si>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</si>
  <si>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</si>
  <si>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</si>
  <si>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</si>
  <si>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</si>
  <si>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</si>
  <si>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</si>
  <si>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</si>
  <si>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</si>
  <si>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</si>
  <si>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</si>
  <si>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</si>
  <si>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</si>
  <si>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</si>
  <si>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</si>
  <si>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</si>
  <si>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</si>
  <si>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</si>
  <si>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</si>
  <si>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</si>
  <si>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</si>
  <si>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</si>
  <si>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</si>
  <si>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</si>
  <si>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</si>
  <si>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</si>
  <si>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</si>
  <si>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</si>
  <si>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</si>
  <si>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</si>
  <si>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</si>
  <si>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</si>
  <si>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</si>
  <si>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</si>
  <si>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</si>
  <si>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</si>
  <si>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</si>
  <si>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</si>
  <si>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</si>
  <si>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</si>
  <si>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</si>
  <si>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</si>
  <si>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</si>
  <si>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</si>
  <si>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</si>
  <si>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</si>
  <si>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</si>
  <si>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</si>
  <si>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</si>
  <si>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</si>
  <si>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</si>
  <si>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</si>
  <si>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</si>
  <si>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</si>
  <si>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</si>
  <si>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</si>
  <si>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</si>
  <si>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</si>
  <si>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</si>
  <si>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</si>
  <si>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</si>
  <si>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</si>
  <si>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</si>
  <si>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</si>
  <si>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</si>
  <si>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</si>
  <si>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</si>
  <si>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</si>
  <si>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</si>
  <si>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</si>
  <si>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</si>
  <si>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</si>
  <si>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</si>
  <si>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</si>
  <si>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</si>
  <si>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</si>
  <si>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</si>
  <si>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</si>
  <si>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</si>
  <si>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</si>
  <si>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</si>
  <si>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</si>
  <si>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</si>
  <si>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</si>
  <si>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</si>
  <si>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</si>
  <si>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</si>
  <si>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</si>
  <si>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</si>
  <si>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</si>
  <si>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</si>
  <si>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</si>
  <si>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</si>
  <si>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</si>
  <si>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</si>
  <si>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</si>
  <si>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</si>
  <si>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</si>
  <si>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</si>
  <si>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</si>
  <si>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</si>
  <si>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</si>
  <si>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</si>
  <si>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</si>
  <si>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</si>
  <si>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</si>
  <si>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</si>
  <si>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</si>
  <si>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</si>
  <si>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</si>
  <si>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</si>
  <si>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</si>
  <si>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</si>
  <si>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</si>
  <si>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</si>
  <si>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</si>
  <si>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</si>
  <si>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</si>
  <si>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</si>
  <si>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</si>
  <si>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</si>
  <si>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</si>
  <si>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</si>
  <si>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</si>
  <si>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</si>
  <si>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</si>
  <si>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</si>
  <si>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</si>
  <si>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</si>
  <si>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</si>
  <si>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</si>
  <si>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</si>
  <si>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</si>
  <si>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</si>
  <si>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</si>
  <si>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</si>
  <si>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</si>
  <si>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</si>
  <si>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</si>
  <si>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</si>
  <si>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</si>
  <si>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</si>
  <si>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</si>
  <si>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</si>
  <si>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</si>
  <si>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</si>
  <si>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</si>
  <si>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</si>
  <si>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</si>
  <si>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</si>
  <si>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</si>
  <si>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</si>
  <si>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</si>
  <si>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</si>
  <si>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</si>
  <si>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</si>
  <si>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</si>
  <si>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</si>
  <si>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</si>
  <si>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</si>
  <si>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</si>
  <si>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</si>
  <si>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</si>
  <si>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</si>
  <si>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</si>
  <si>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</si>
  <si>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</si>
  <si>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</si>
  <si>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</si>
  <si>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</si>
  <si>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</si>
  <si>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</si>
  <si>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</si>
  <si>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</si>
  <si>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</si>
  <si>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</si>
  <si>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</si>
  <si>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</si>
  <si>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</si>
  <si>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</si>
  <si>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</si>
  <si>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</si>
  <si>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</si>
  <si>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</si>
  <si>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</si>
  <si>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</si>
  <si>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</si>
  <si>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</si>
  <si>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</si>
  <si>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</si>
  <si>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</si>
  <si>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</si>
  <si>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</si>
  <si>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</si>
  <si>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</si>
  <si>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</si>
  <si>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</si>
  <si>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</si>
  <si>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</si>
  <si>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</si>
  <si>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</si>
  <si>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</si>
  <si>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</si>
  <si>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</si>
  <si>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</si>
  <si>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</si>
  <si>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</si>
  <si>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</si>
  <si>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</si>
  <si>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NICOLAS AUGUSTO URUEÑA MORENO</t>
  </si>
  <si>
    <t xml:space="preserve">INSTITUTO COLOMBIANO DE BIENESTAR FAMILIAR </t>
  </si>
  <si>
    <t>BRINDAR ATENCION INTEGRAL A NIÑOS Y NIÑAS ENTRE 6 MESE Y HASTA 5 AÑOS 11 MESE DE EDAD.</t>
  </si>
  <si>
    <t>685-2008</t>
  </si>
  <si>
    <t>702-2009</t>
  </si>
  <si>
    <t>364-2010</t>
  </si>
  <si>
    <t>0930-2013</t>
  </si>
  <si>
    <t xml:space="preserve">ATENDER INTEGRALMENTE A LA PRIMERA INFANCIA EN EL MARCO DE LA ESTRATEGIA DE CERO A SIEMPRE </t>
  </si>
  <si>
    <t>11-694-2015</t>
  </si>
  <si>
    <t>11-1051-2015</t>
  </si>
  <si>
    <t>ATENDER A NIÑOS YNIÑAS MENORES DE 5 AÑOS O HASTA SU INGRESO AL GRADO TRANSICION</t>
  </si>
  <si>
    <t>11-1727-2016</t>
  </si>
  <si>
    <t>11-0865-2017</t>
  </si>
  <si>
    <t xml:space="preserve">PROMOVER LOS DERECHOS DE LA INFANCIA Y ADOLESCENCIA "CONSTRUYENDO JUNTOS ENTRONOS PROTECTORES </t>
  </si>
  <si>
    <t>11-1802-2017</t>
  </si>
  <si>
    <t xml:space="preserve">PRESTAR EL SERVICIO DE EDUCACION INICIAL EN EL MARCO DE LA ATENCION INTEGRAL </t>
  </si>
  <si>
    <t>11-1815-2017</t>
  </si>
  <si>
    <t>11-1277-2018</t>
  </si>
  <si>
    <t>11-1286-2018</t>
  </si>
  <si>
    <t xml:space="preserve">CARRERA 73 # 1-21 BARRIO MANDALYA </t>
  </si>
  <si>
    <t>6418169-3164902041-3118849604</t>
  </si>
  <si>
    <t>CARRERA73#1-21</t>
  </si>
  <si>
    <t>nicolasrs.fev@gmail.com - admonfev@gmail.com</t>
  </si>
  <si>
    <t xml:space="preserve">FUNDACION PAIS ESPERANZA </t>
  </si>
  <si>
    <t>CONVENIO</t>
  </si>
  <si>
    <t xml:space="preserve">EJECUCUIN DE HERRAMIENTAS PEDAGOGICAS PARA EL BUEN TRATO EN LOS COLEGIOS </t>
  </si>
  <si>
    <t xml:space="preserve">FUNDACION ANGELITOS POR AMOR </t>
  </si>
  <si>
    <t>CONVENIO ADMINISTRATIVO</t>
  </si>
  <si>
    <t xml:space="preserve">PRESTAR SERVICIOS DE ATENCION,EDUCACION Y CAPACITACIONES EN EL PROGRAMA </t>
  </si>
  <si>
    <t>SECRETARIA DISTRITAL DE INTEGRACION SOCIAL</t>
  </si>
  <si>
    <t>3762</t>
  </si>
  <si>
    <t xml:space="preserve">ANUAR RECUSRSO FISICOS Y TECNICOSY ECONOCMICOS PARA PRESTAR EL SERVICIO PRIMERA INFANCIA </t>
  </si>
  <si>
    <t>3710</t>
  </si>
  <si>
    <t>3002</t>
  </si>
  <si>
    <t>2878</t>
  </si>
  <si>
    <t>11-0647-2020</t>
  </si>
  <si>
    <t>PRESTAR LOS SERVICIOS DE EDUCACIÓN INICIAL EN EL MARCO DE LA ATENCIÓN INTEGRAL EN DESARROLLO INFANTIL EN MEDIO FAMILIAR -DIMF</t>
  </si>
  <si>
    <t>11-0645-2020</t>
  </si>
  <si>
    <t>PRESTAR EL SERVICIO, EN CENTRO DE DESARROLLO INFANTIL -CDI-</t>
  </si>
  <si>
    <t>11-1123-2020</t>
  </si>
  <si>
    <t>11-1124-2020</t>
  </si>
  <si>
    <t>11-1130-2020</t>
  </si>
  <si>
    <t>PROMOVER LA PROTECCIÓN INTEGRAL Y PROYECTOS DE VIDA,IMPLEMENTACIÓN DEL PROGRAMA GENERACIONES CON BIENESTAR MODALIDAD ÉTNICA”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</si>
  <si>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</si>
  <si>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2021-11-50000015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</si>
</sst>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3" fontId="0" fillId="3" borderId="0" xfId="0" applyNumberFormat="1" applyFill="1" applyBorder="1" applyAlignment="1" applyProtection="1">
      <alignment vertical="center"/>
      <protection locked="0"/>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J10" zoomScale="93" zoomScaleNormal="100" zoomScaleSheetLayoutView="93"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4" t="str">
        <f>HYPERLINK("#MI_Oferente_Singular!A114","CAPACIDAD RESIDUAL")</f>
        <v>CAPACIDAD RESIDUAL</v>
      </c>
      <c r="F8" s="185"/>
      <c r="G8" s="18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4" t="str">
        <f>HYPERLINK("#MI_Oferente_Singular!A162","TALENTO HUMANO")</f>
        <v>TALENTO HUMANO</v>
      </c>
      <c r="F9" s="185"/>
      <c r="G9" s="18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4" t="str">
        <f>HYPERLINK("#MI_Oferente_Singular!F162","INFRAESTRUCTURA")</f>
        <v>INFRAESTRUCTURA</v>
      </c>
      <c r="F10" s="185"/>
      <c r="G10" s="186"/>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2720</v>
      </c>
      <c r="D15" s="35"/>
      <c r="E15" s="35"/>
      <c r="F15" s="5"/>
      <c r="G15" s="32" t="s">
        <v>1168</v>
      </c>
      <c r="H15" s="103" t="s">
        <v>187</v>
      </c>
      <c r="I15" s="32" t="s">
        <v>2624</v>
      </c>
      <c r="J15" s="108" t="s">
        <v>2626</v>
      </c>
      <c r="L15" s="210" t="s">
        <v>8</v>
      </c>
      <c r="M15" s="210"/>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8" t="s">
        <v>11</v>
      </c>
      <c r="J19" s="139" t="s">
        <v>10</v>
      </c>
      <c r="K19" s="139" t="s">
        <v>2609</v>
      </c>
      <c r="L19" s="139" t="s">
        <v>1161</v>
      </c>
      <c r="M19" s="139" t="s">
        <v>1162</v>
      </c>
      <c r="N19" s="140" t="s">
        <v>2610</v>
      </c>
      <c r="O19" s="135"/>
      <c r="Q19" s="51"/>
      <c r="R19" s="51"/>
    </row>
    <row r="20" spans="1:23" ht="30" customHeight="1" x14ac:dyDescent="0.25">
      <c r="A20" s="9"/>
      <c r="B20" s="175">
        <v>900001991</v>
      </c>
      <c r="C20" s="5"/>
      <c r="D20" s="73"/>
      <c r="E20" s="5"/>
      <c r="F20" s="5"/>
      <c r="G20" s="5"/>
      <c r="H20" s="187"/>
      <c r="I20" s="147" t="s">
        <v>1156</v>
      </c>
      <c r="J20" s="148" t="s">
        <v>198</v>
      </c>
      <c r="K20" s="149">
        <v>1323031940</v>
      </c>
      <c r="L20" s="150"/>
      <c r="M20" s="150">
        <v>44561</v>
      </c>
      <c r="N20" s="133">
        <f>+(M20-L20)/30</f>
        <v>1485.3666666666666</v>
      </c>
      <c r="O20" s="136"/>
      <c r="U20" s="132"/>
      <c r="V20" s="105">
        <f ca="1">NOW()</f>
        <v>44191.95615208333</v>
      </c>
      <c r="W20" s="105">
        <f ca="1">NOW()</f>
        <v>44191.95615208333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179" t="str">
        <f>VLOOKUP(B20,EAS!A2:B1439,2,0)</f>
        <v>FUNDACIÓN ESPERANZA VIVA</v>
      </c>
      <c r="C38" s="179"/>
      <c r="D38" s="179"/>
      <c r="E38" s="179"/>
      <c r="F38" s="179"/>
      <c r="G38" s="5"/>
      <c r="H38" s="130"/>
      <c r="I38" s="191" t="s">
        <v>7</v>
      </c>
      <c r="J38" s="191"/>
      <c r="K38" s="191"/>
      <c r="L38" s="191"/>
      <c r="M38" s="191"/>
      <c r="N38" s="191"/>
      <c r="O38" s="131"/>
    </row>
    <row r="39" spans="1:16" ht="42.95" customHeight="1" thickBot="1" x14ac:dyDescent="0.3">
      <c r="A39" s="10"/>
      <c r="B39" s="11"/>
      <c r="C39" s="11"/>
      <c r="D39" s="11"/>
      <c r="E39" s="11"/>
      <c r="F39" s="11"/>
      <c r="G39" s="11"/>
      <c r="H39" s="10"/>
      <c r="I39" s="223" t="s">
        <v>2719</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2677</v>
      </c>
      <c r="C48" s="111" t="s">
        <v>31</v>
      </c>
      <c r="D48" s="109" t="s">
        <v>2679</v>
      </c>
      <c r="E48" s="143">
        <v>39472</v>
      </c>
      <c r="F48" s="143">
        <v>39813</v>
      </c>
      <c r="G48" s="158">
        <f>IF(AND(E48&lt;&gt;"",F48&lt;&gt;""),((F48-E48)/30),"")</f>
        <v>11.366666666666667</v>
      </c>
      <c r="H48" s="113" t="s">
        <v>2678</v>
      </c>
      <c r="I48" s="112" t="s">
        <v>1156</v>
      </c>
      <c r="J48" s="112" t="s">
        <v>188</v>
      </c>
      <c r="K48" s="115">
        <v>56800700</v>
      </c>
      <c r="L48" s="114" t="s">
        <v>1148</v>
      </c>
      <c r="M48" s="116">
        <v>1</v>
      </c>
      <c r="N48" s="114" t="s">
        <v>2634</v>
      </c>
      <c r="O48" s="114" t="s">
        <v>26</v>
      </c>
      <c r="P48" s="78"/>
    </row>
    <row r="49" spans="1:16" s="6" customFormat="1" ht="24.75" customHeight="1" x14ac:dyDescent="0.25">
      <c r="A49" s="141">
        <v>2</v>
      </c>
      <c r="B49" s="110" t="s">
        <v>2677</v>
      </c>
      <c r="C49" s="111" t="s">
        <v>31</v>
      </c>
      <c r="D49" s="109" t="s">
        <v>2680</v>
      </c>
      <c r="E49" s="143">
        <v>39841</v>
      </c>
      <c r="F49" s="143">
        <v>40178</v>
      </c>
      <c r="G49" s="158">
        <f t="shared" ref="G49:G50" si="2">IF(AND(E49&lt;&gt;"",F49&lt;&gt;""),((F49-E49)/30),"")</f>
        <v>11.233333333333333</v>
      </c>
      <c r="H49" s="113" t="s">
        <v>2678</v>
      </c>
      <c r="I49" s="112" t="s">
        <v>1156</v>
      </c>
      <c r="J49" s="112" t="s">
        <v>188</v>
      </c>
      <c r="K49" s="115">
        <v>59308755</v>
      </c>
      <c r="L49" s="114" t="s">
        <v>1148</v>
      </c>
      <c r="M49" s="116">
        <v>1</v>
      </c>
      <c r="N49" s="114" t="s">
        <v>2634</v>
      </c>
      <c r="O49" s="114" t="s">
        <v>26</v>
      </c>
      <c r="P49" s="78"/>
    </row>
    <row r="50" spans="1:16" s="6" customFormat="1" ht="24.75" customHeight="1" x14ac:dyDescent="0.25">
      <c r="A50" s="141">
        <v>3</v>
      </c>
      <c r="B50" s="110" t="s">
        <v>2677</v>
      </c>
      <c r="C50" s="111" t="s">
        <v>31</v>
      </c>
      <c r="D50" s="109" t="s">
        <v>2681</v>
      </c>
      <c r="E50" s="143">
        <v>40193</v>
      </c>
      <c r="F50" s="143">
        <v>40543</v>
      </c>
      <c r="G50" s="158">
        <f t="shared" si="2"/>
        <v>11.666666666666666</v>
      </c>
      <c r="H50" s="118" t="s">
        <v>2678</v>
      </c>
      <c r="I50" s="112" t="s">
        <v>1156</v>
      </c>
      <c r="J50" s="112" t="s">
        <v>188</v>
      </c>
      <c r="K50" s="115">
        <v>49444724</v>
      </c>
      <c r="L50" s="114" t="s">
        <v>1148</v>
      </c>
      <c r="M50" s="116">
        <v>1</v>
      </c>
      <c r="N50" s="114" t="s">
        <v>2634</v>
      </c>
      <c r="O50" s="114" t="s">
        <v>26</v>
      </c>
      <c r="P50" s="78"/>
    </row>
    <row r="51" spans="1:16" s="6" customFormat="1" ht="24.75" customHeight="1" outlineLevel="1" x14ac:dyDescent="0.25">
      <c r="A51" s="141">
        <v>4</v>
      </c>
      <c r="B51" s="110" t="s">
        <v>2677</v>
      </c>
      <c r="C51" s="111" t="s">
        <v>31</v>
      </c>
      <c r="D51" s="109" t="s">
        <v>2682</v>
      </c>
      <c r="E51" s="143">
        <v>41516</v>
      </c>
      <c r="F51" s="143">
        <v>42035</v>
      </c>
      <c r="G51" s="158">
        <f t="shared" ref="G51:G107" si="3">IF(AND(E51&lt;&gt;"",F51&lt;&gt;""),((F51-E51)/30),"")</f>
        <v>17.3</v>
      </c>
      <c r="H51" s="113" t="s">
        <v>2683</v>
      </c>
      <c r="I51" s="112" t="s">
        <v>1156</v>
      </c>
      <c r="J51" s="112" t="s">
        <v>188</v>
      </c>
      <c r="K51" s="115">
        <v>513562450</v>
      </c>
      <c r="L51" s="114" t="s">
        <v>1148</v>
      </c>
      <c r="M51" s="116">
        <v>1</v>
      </c>
      <c r="N51" s="114" t="s">
        <v>2634</v>
      </c>
      <c r="O51" s="114" t="s">
        <v>26</v>
      </c>
      <c r="P51" s="78"/>
    </row>
    <row r="52" spans="1:16" s="7" customFormat="1" ht="24.75" customHeight="1" outlineLevel="1" x14ac:dyDescent="0.25">
      <c r="A52" s="142">
        <v>5</v>
      </c>
      <c r="B52" s="110" t="s">
        <v>2677</v>
      </c>
      <c r="C52" s="111" t="s">
        <v>31</v>
      </c>
      <c r="D52" s="109" t="s">
        <v>2684</v>
      </c>
      <c r="E52" s="143">
        <v>42038</v>
      </c>
      <c r="F52" s="143">
        <v>42368</v>
      </c>
      <c r="G52" s="158">
        <f t="shared" si="3"/>
        <v>11</v>
      </c>
      <c r="H52" s="118" t="s">
        <v>2683</v>
      </c>
      <c r="I52" s="112" t="s">
        <v>1156</v>
      </c>
      <c r="J52" s="112" t="s">
        <v>188</v>
      </c>
      <c r="K52" s="115">
        <v>464403980</v>
      </c>
      <c r="L52" s="114" t="s">
        <v>1148</v>
      </c>
      <c r="M52" s="116">
        <v>1</v>
      </c>
      <c r="N52" s="114" t="s">
        <v>2634</v>
      </c>
      <c r="O52" s="114" t="s">
        <v>26</v>
      </c>
      <c r="P52" s="79"/>
    </row>
    <row r="53" spans="1:16" s="7" customFormat="1" ht="24.75" customHeight="1" outlineLevel="1" x14ac:dyDescent="0.25">
      <c r="A53" s="142">
        <v>6</v>
      </c>
      <c r="B53" s="110" t="s">
        <v>2677</v>
      </c>
      <c r="C53" s="111" t="s">
        <v>31</v>
      </c>
      <c r="D53" s="109" t="s">
        <v>2685</v>
      </c>
      <c r="E53" s="143">
        <v>42277</v>
      </c>
      <c r="F53" s="143">
        <v>42369</v>
      </c>
      <c r="G53" s="158">
        <f t="shared" si="3"/>
        <v>3.0666666666666669</v>
      </c>
      <c r="H53" s="118" t="s">
        <v>2686</v>
      </c>
      <c r="I53" s="112" t="s">
        <v>1156</v>
      </c>
      <c r="J53" s="112" t="s">
        <v>188</v>
      </c>
      <c r="K53" s="115">
        <v>208640688</v>
      </c>
      <c r="L53" s="114" t="s">
        <v>1148</v>
      </c>
      <c r="M53" s="116">
        <v>1</v>
      </c>
      <c r="N53" s="114" t="s">
        <v>2634</v>
      </c>
      <c r="O53" s="114" t="s">
        <v>26</v>
      </c>
      <c r="P53" s="79"/>
    </row>
    <row r="54" spans="1:16" s="7" customFormat="1" ht="24.75" customHeight="1" outlineLevel="1" x14ac:dyDescent="0.25">
      <c r="A54" s="142">
        <v>7</v>
      </c>
      <c r="B54" s="110" t="s">
        <v>2677</v>
      </c>
      <c r="C54" s="111" t="s">
        <v>31</v>
      </c>
      <c r="D54" s="109" t="s">
        <v>2687</v>
      </c>
      <c r="E54" s="143">
        <v>42380</v>
      </c>
      <c r="F54" s="143">
        <v>42719</v>
      </c>
      <c r="G54" s="158">
        <f t="shared" si="3"/>
        <v>11.3</v>
      </c>
      <c r="H54" s="113" t="s">
        <v>2686</v>
      </c>
      <c r="I54" s="112" t="s">
        <v>1156</v>
      </c>
      <c r="J54" s="112" t="s">
        <v>188</v>
      </c>
      <c r="K54" s="117">
        <v>80739630</v>
      </c>
      <c r="L54" s="114" t="s">
        <v>1148</v>
      </c>
      <c r="M54" s="116">
        <v>1</v>
      </c>
      <c r="N54" s="114" t="s">
        <v>2634</v>
      </c>
      <c r="O54" s="114" t="s">
        <v>26</v>
      </c>
      <c r="P54" s="79"/>
    </row>
    <row r="55" spans="1:16" s="7" customFormat="1" ht="24.75" customHeight="1" outlineLevel="1" x14ac:dyDescent="0.25">
      <c r="A55" s="142">
        <v>8</v>
      </c>
      <c r="B55" s="110" t="s">
        <v>2677</v>
      </c>
      <c r="C55" s="111" t="s">
        <v>31</v>
      </c>
      <c r="D55" s="109" t="s">
        <v>2688</v>
      </c>
      <c r="E55" s="143">
        <v>42907</v>
      </c>
      <c r="F55" s="143">
        <v>43100</v>
      </c>
      <c r="G55" s="158">
        <f t="shared" si="3"/>
        <v>6.4333333333333336</v>
      </c>
      <c r="H55" s="113" t="s">
        <v>2689</v>
      </c>
      <c r="I55" s="112" t="s">
        <v>1156</v>
      </c>
      <c r="J55" s="112" t="s">
        <v>188</v>
      </c>
      <c r="K55" s="117">
        <v>902330649</v>
      </c>
      <c r="L55" s="114" t="s">
        <v>1148</v>
      </c>
      <c r="M55" s="116">
        <v>1</v>
      </c>
      <c r="N55" s="114" t="s">
        <v>2634</v>
      </c>
      <c r="O55" s="114" t="s">
        <v>26</v>
      </c>
      <c r="P55" s="79"/>
    </row>
    <row r="56" spans="1:16" s="7" customFormat="1" ht="24.75" customHeight="1" outlineLevel="1" x14ac:dyDescent="0.25">
      <c r="A56" s="142">
        <v>9</v>
      </c>
      <c r="B56" s="110" t="s">
        <v>2677</v>
      </c>
      <c r="C56" s="111" t="s">
        <v>31</v>
      </c>
      <c r="D56" s="109" t="s">
        <v>2690</v>
      </c>
      <c r="E56" s="143">
        <v>43085</v>
      </c>
      <c r="F56" s="143">
        <v>43404</v>
      </c>
      <c r="G56" s="158">
        <f t="shared" si="3"/>
        <v>10.633333333333333</v>
      </c>
      <c r="H56" s="113" t="s">
        <v>2691</v>
      </c>
      <c r="I56" s="112" t="s">
        <v>1156</v>
      </c>
      <c r="J56" s="112" t="s">
        <v>188</v>
      </c>
      <c r="K56" s="117">
        <v>578702699</v>
      </c>
      <c r="L56" s="114" t="s">
        <v>1148</v>
      </c>
      <c r="M56" s="116">
        <v>1</v>
      </c>
      <c r="N56" s="114" t="s">
        <v>2634</v>
      </c>
      <c r="O56" s="114" t="s">
        <v>26</v>
      </c>
      <c r="P56" s="79"/>
    </row>
    <row r="57" spans="1:16" s="7" customFormat="1" ht="24.75" customHeight="1" outlineLevel="1" x14ac:dyDescent="0.25">
      <c r="A57" s="142">
        <v>10</v>
      </c>
      <c r="B57" s="64" t="s">
        <v>2677</v>
      </c>
      <c r="C57" s="65" t="s">
        <v>31</v>
      </c>
      <c r="D57" s="63" t="s">
        <v>2692</v>
      </c>
      <c r="E57" s="143">
        <v>43084</v>
      </c>
      <c r="F57" s="143">
        <v>43404</v>
      </c>
      <c r="G57" s="158">
        <f t="shared" si="3"/>
        <v>10.666666666666666</v>
      </c>
      <c r="H57" s="64" t="s">
        <v>2691</v>
      </c>
      <c r="I57" s="63" t="s">
        <v>1156</v>
      </c>
      <c r="J57" s="63" t="s">
        <v>188</v>
      </c>
      <c r="K57" s="66">
        <v>1668841832</v>
      </c>
      <c r="L57" s="65" t="s">
        <v>1148</v>
      </c>
      <c r="M57" s="67">
        <v>1</v>
      </c>
      <c r="N57" s="65" t="s">
        <v>2634</v>
      </c>
      <c r="O57" s="65" t="s">
        <v>26</v>
      </c>
      <c r="P57" s="79"/>
    </row>
    <row r="58" spans="1:16" s="7" customFormat="1" ht="24.75" customHeight="1" outlineLevel="1" x14ac:dyDescent="0.25">
      <c r="A58" s="142">
        <v>11</v>
      </c>
      <c r="B58" s="64" t="s">
        <v>2677</v>
      </c>
      <c r="C58" s="65" t="s">
        <v>31</v>
      </c>
      <c r="D58" s="63" t="s">
        <v>2693</v>
      </c>
      <c r="E58" s="143">
        <v>43405</v>
      </c>
      <c r="F58" s="143">
        <v>43465</v>
      </c>
      <c r="G58" s="158">
        <f t="shared" si="3"/>
        <v>2</v>
      </c>
      <c r="H58" s="64" t="s">
        <v>2691</v>
      </c>
      <c r="I58" s="63" t="s">
        <v>1156</v>
      </c>
      <c r="J58" s="63" t="s">
        <v>188</v>
      </c>
      <c r="K58" s="66">
        <v>229398816</v>
      </c>
      <c r="L58" s="65" t="s">
        <v>1148</v>
      </c>
      <c r="M58" s="67">
        <v>1</v>
      </c>
      <c r="N58" s="65" t="s">
        <v>2634</v>
      </c>
      <c r="O58" s="65" t="s">
        <v>26</v>
      </c>
      <c r="P58" s="79"/>
    </row>
    <row r="59" spans="1:16" s="7" customFormat="1" ht="24.75" customHeight="1" outlineLevel="1" x14ac:dyDescent="0.25">
      <c r="A59" s="142">
        <v>12</v>
      </c>
      <c r="B59" s="64" t="s">
        <v>2677</v>
      </c>
      <c r="C59" s="65" t="s">
        <v>31</v>
      </c>
      <c r="D59" s="63" t="s">
        <v>2694</v>
      </c>
      <c r="E59" s="143">
        <v>43405</v>
      </c>
      <c r="F59" s="143">
        <v>43441</v>
      </c>
      <c r="G59" s="158">
        <f t="shared" si="3"/>
        <v>1.2</v>
      </c>
      <c r="H59" s="64" t="s">
        <v>2691</v>
      </c>
      <c r="I59" s="63" t="s">
        <v>1156</v>
      </c>
      <c r="J59" s="63" t="s">
        <v>188</v>
      </c>
      <c r="K59" s="66">
        <v>66374520</v>
      </c>
      <c r="L59" s="65" t="s">
        <v>1148</v>
      </c>
      <c r="M59" s="67">
        <v>1</v>
      </c>
      <c r="N59" s="65" t="s">
        <v>2634</v>
      </c>
      <c r="O59" s="65" t="s">
        <v>26</v>
      </c>
      <c r="P59" s="79"/>
    </row>
    <row r="60" spans="1:16" s="7" customFormat="1" ht="24.75" customHeight="1" outlineLevel="1" x14ac:dyDescent="0.25">
      <c r="A60" s="142">
        <v>13</v>
      </c>
      <c r="B60" s="64" t="s">
        <v>2699</v>
      </c>
      <c r="C60" s="65" t="s">
        <v>32</v>
      </c>
      <c r="D60" s="63" t="s">
        <v>2700</v>
      </c>
      <c r="E60" s="143">
        <v>42765</v>
      </c>
      <c r="F60" s="143">
        <v>43069</v>
      </c>
      <c r="G60" s="158">
        <f t="shared" si="3"/>
        <v>10.133333333333333</v>
      </c>
      <c r="H60" s="64" t="s">
        <v>2701</v>
      </c>
      <c r="I60" s="63" t="s">
        <v>1156</v>
      </c>
      <c r="J60" s="63" t="s">
        <v>196</v>
      </c>
      <c r="K60" s="66">
        <v>20000000</v>
      </c>
      <c r="L60" s="65" t="s">
        <v>1148</v>
      </c>
      <c r="M60" s="67">
        <v>1</v>
      </c>
      <c r="N60" s="65" t="s">
        <v>2634</v>
      </c>
      <c r="O60" s="65" t="s">
        <v>26</v>
      </c>
      <c r="P60" s="79"/>
    </row>
    <row r="61" spans="1:16" s="7" customFormat="1" ht="24.75" customHeight="1" outlineLevel="1" x14ac:dyDescent="0.25">
      <c r="A61" s="142">
        <v>14</v>
      </c>
      <c r="B61" s="64" t="s">
        <v>2699</v>
      </c>
      <c r="C61" s="65" t="s">
        <v>32</v>
      </c>
      <c r="D61" s="63" t="s">
        <v>2703</v>
      </c>
      <c r="E61" s="143">
        <v>43115</v>
      </c>
      <c r="F61" s="143">
        <v>43403</v>
      </c>
      <c r="G61" s="158">
        <f t="shared" si="3"/>
        <v>9.6</v>
      </c>
      <c r="H61" s="64" t="s">
        <v>2701</v>
      </c>
      <c r="I61" s="63" t="s">
        <v>1156</v>
      </c>
      <c r="J61" s="63" t="s">
        <v>196</v>
      </c>
      <c r="K61" s="66">
        <v>20000000</v>
      </c>
      <c r="L61" s="65" t="s">
        <v>1148</v>
      </c>
      <c r="M61" s="67">
        <v>1</v>
      </c>
      <c r="N61" s="65" t="s">
        <v>2634</v>
      </c>
      <c r="O61" s="65" t="s">
        <v>26</v>
      </c>
      <c r="P61" s="79"/>
    </row>
    <row r="62" spans="1:16" s="7" customFormat="1" ht="24.75" customHeight="1" outlineLevel="1" x14ac:dyDescent="0.25">
      <c r="A62" s="142">
        <v>15</v>
      </c>
      <c r="B62" s="64" t="s">
        <v>2702</v>
      </c>
      <c r="C62" s="65" t="s">
        <v>32</v>
      </c>
      <c r="D62" s="63" t="s">
        <v>2703</v>
      </c>
      <c r="E62" s="143">
        <v>43151</v>
      </c>
      <c r="F62" s="143">
        <v>43615</v>
      </c>
      <c r="G62" s="158">
        <f t="shared" si="3"/>
        <v>15.466666666666667</v>
      </c>
      <c r="H62" s="64" t="s">
        <v>2704</v>
      </c>
      <c r="I62" s="63" t="s">
        <v>1156</v>
      </c>
      <c r="J62" s="63" t="s">
        <v>188</v>
      </c>
      <c r="K62" s="66">
        <v>45000000</v>
      </c>
      <c r="L62" s="65" t="s">
        <v>1148</v>
      </c>
      <c r="M62" s="67">
        <v>1</v>
      </c>
      <c r="N62" s="65" t="s">
        <v>2634</v>
      </c>
      <c r="O62" s="65" t="s">
        <v>26</v>
      </c>
      <c r="P62" s="79"/>
    </row>
    <row r="63" spans="1:16" s="7" customFormat="1" ht="24.75" customHeight="1" outlineLevel="1" x14ac:dyDescent="0.25">
      <c r="A63" s="142">
        <v>16</v>
      </c>
      <c r="B63" s="64" t="s">
        <v>2705</v>
      </c>
      <c r="C63" s="65" t="s">
        <v>31</v>
      </c>
      <c r="D63" s="63" t="s">
        <v>2706</v>
      </c>
      <c r="E63" s="143">
        <v>40703</v>
      </c>
      <c r="F63" s="143">
        <v>40841</v>
      </c>
      <c r="G63" s="158">
        <f t="shared" si="3"/>
        <v>4.5999999999999996</v>
      </c>
      <c r="H63" s="64" t="s">
        <v>2707</v>
      </c>
      <c r="I63" s="63" t="s">
        <v>1156</v>
      </c>
      <c r="J63" s="63" t="s">
        <v>59</v>
      </c>
      <c r="K63" s="66">
        <v>99938109</v>
      </c>
      <c r="L63" s="65" t="s">
        <v>1148</v>
      </c>
      <c r="M63" s="67">
        <v>1</v>
      </c>
      <c r="N63" s="65" t="s">
        <v>2634</v>
      </c>
      <c r="O63" s="65" t="s">
        <v>26</v>
      </c>
      <c r="P63" s="79"/>
    </row>
    <row r="64" spans="1:16" s="7" customFormat="1" ht="24.75" customHeight="1" outlineLevel="1" x14ac:dyDescent="0.25">
      <c r="A64" s="142">
        <v>17</v>
      </c>
      <c r="B64" s="64" t="s">
        <v>2705</v>
      </c>
      <c r="C64" s="65" t="s">
        <v>31</v>
      </c>
      <c r="D64" s="63" t="s">
        <v>2708</v>
      </c>
      <c r="E64" s="143">
        <v>40764</v>
      </c>
      <c r="F64" s="143">
        <v>40882</v>
      </c>
      <c r="G64" s="158">
        <f t="shared" si="3"/>
        <v>3.9333333333333331</v>
      </c>
      <c r="H64" s="64" t="s">
        <v>2707</v>
      </c>
      <c r="I64" s="63" t="s">
        <v>1156</v>
      </c>
      <c r="J64" s="63" t="s">
        <v>59</v>
      </c>
      <c r="K64" s="66">
        <v>113847525</v>
      </c>
      <c r="L64" s="65" t="s">
        <v>1148</v>
      </c>
      <c r="M64" s="67">
        <v>1</v>
      </c>
      <c r="N64" s="65" t="s">
        <v>2634</v>
      </c>
      <c r="O64" s="65" t="s">
        <v>26</v>
      </c>
      <c r="P64" s="79"/>
    </row>
    <row r="65" spans="1:16" s="7" customFormat="1" ht="24.75" customHeight="1" outlineLevel="1" x14ac:dyDescent="0.25">
      <c r="A65" s="142">
        <v>18</v>
      </c>
      <c r="B65" s="64" t="s">
        <v>2705</v>
      </c>
      <c r="C65" s="65" t="s">
        <v>31</v>
      </c>
      <c r="D65" s="63" t="s">
        <v>2709</v>
      </c>
      <c r="E65" s="143">
        <v>40246</v>
      </c>
      <c r="F65" s="143">
        <v>40582</v>
      </c>
      <c r="G65" s="158">
        <f t="shared" si="3"/>
        <v>11.2</v>
      </c>
      <c r="H65" s="64" t="s">
        <v>2707</v>
      </c>
      <c r="I65" s="63" t="s">
        <v>1156</v>
      </c>
      <c r="J65" s="63" t="s">
        <v>59</v>
      </c>
      <c r="K65" s="66">
        <v>407501696</v>
      </c>
      <c r="L65" s="65" t="s">
        <v>1148</v>
      </c>
      <c r="M65" s="67">
        <v>1</v>
      </c>
      <c r="N65" s="65" t="s">
        <v>2634</v>
      </c>
      <c r="O65" s="65" t="s">
        <v>26</v>
      </c>
      <c r="P65" s="79"/>
    </row>
    <row r="66" spans="1:16" s="7" customFormat="1" ht="24.75" customHeight="1" outlineLevel="1" x14ac:dyDescent="0.25">
      <c r="A66" s="142">
        <v>19</v>
      </c>
      <c r="B66" s="64" t="s">
        <v>2705</v>
      </c>
      <c r="C66" s="65" t="s">
        <v>31</v>
      </c>
      <c r="D66" s="63" t="s">
        <v>2710</v>
      </c>
      <c r="E66" s="143">
        <v>40221</v>
      </c>
      <c r="F66" s="143">
        <v>40689</v>
      </c>
      <c r="G66" s="158">
        <f t="shared" si="3"/>
        <v>15.6</v>
      </c>
      <c r="H66" s="64" t="s">
        <v>2707</v>
      </c>
      <c r="I66" s="63" t="s">
        <v>1156</v>
      </c>
      <c r="J66" s="63" t="s">
        <v>59</v>
      </c>
      <c r="K66" s="66">
        <v>620908223</v>
      </c>
      <c r="L66" s="65" t="s">
        <v>1148</v>
      </c>
      <c r="M66" s="67">
        <v>1</v>
      </c>
      <c r="N66" s="65" t="s">
        <v>2634</v>
      </c>
      <c r="O66" s="65" t="s">
        <v>26</v>
      </c>
      <c r="P66" s="79"/>
    </row>
    <row r="67" spans="1:16" s="7" customFormat="1" ht="24.75" customHeight="1" outlineLevel="1" x14ac:dyDescent="0.25">
      <c r="A67" s="142">
        <v>20</v>
      </c>
      <c r="B67" s="64" t="s">
        <v>2677</v>
      </c>
      <c r="C67" s="65" t="s">
        <v>31</v>
      </c>
      <c r="D67" s="63" t="s">
        <v>2711</v>
      </c>
      <c r="E67" s="143">
        <v>43887</v>
      </c>
      <c r="F67" s="143">
        <v>44043</v>
      </c>
      <c r="G67" s="158">
        <f t="shared" si="3"/>
        <v>5.2</v>
      </c>
      <c r="H67" s="64" t="s">
        <v>2712</v>
      </c>
      <c r="I67" s="63" t="s">
        <v>1156</v>
      </c>
      <c r="J67" s="63" t="s">
        <v>188</v>
      </c>
      <c r="K67" s="66">
        <v>1021326818</v>
      </c>
      <c r="L67" s="65" t="s">
        <v>1148</v>
      </c>
      <c r="M67" s="67">
        <v>1</v>
      </c>
      <c r="N67" s="65" t="s">
        <v>2634</v>
      </c>
      <c r="O67" s="65" t="s">
        <v>1148</v>
      </c>
      <c r="P67" s="79"/>
    </row>
    <row r="68" spans="1:16" s="7" customFormat="1" ht="24.75" customHeight="1" outlineLevel="1" x14ac:dyDescent="0.25">
      <c r="A68" s="142">
        <v>21</v>
      </c>
      <c r="B68" s="64" t="s">
        <v>2677</v>
      </c>
      <c r="C68" s="65" t="s">
        <v>31</v>
      </c>
      <c r="D68" s="63" t="s">
        <v>2713</v>
      </c>
      <c r="E68" s="143">
        <v>43887</v>
      </c>
      <c r="F68" s="143">
        <v>44043</v>
      </c>
      <c r="G68" s="158">
        <f t="shared" si="3"/>
        <v>5.2</v>
      </c>
      <c r="H68" s="64" t="s">
        <v>2714</v>
      </c>
      <c r="I68" s="63" t="s">
        <v>1156</v>
      </c>
      <c r="J68" s="63" t="s">
        <v>59</v>
      </c>
      <c r="K68" s="66">
        <v>397853650</v>
      </c>
      <c r="L68" s="65" t="s">
        <v>1148</v>
      </c>
      <c r="M68" s="67">
        <v>1</v>
      </c>
      <c r="N68" s="65" t="s">
        <v>2634</v>
      </c>
      <c r="O68" s="65" t="s">
        <v>1148</v>
      </c>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2716</v>
      </c>
      <c r="E114" s="143">
        <v>44044</v>
      </c>
      <c r="F114" s="143">
        <v>44196</v>
      </c>
      <c r="G114" s="158">
        <f>IF(AND(E114&lt;&gt;"",F114&lt;&gt;""),((F114-E114)/30),"")</f>
        <v>5.0666666666666664</v>
      </c>
      <c r="H114" s="121" t="s">
        <v>2712</v>
      </c>
      <c r="I114" s="120" t="s">
        <v>1156</v>
      </c>
      <c r="J114" s="120" t="s">
        <v>188</v>
      </c>
      <c r="K114" s="122">
        <v>919167779</v>
      </c>
      <c r="L114" s="100">
        <f>+IF(AND(K114&gt;0,O114="Ejecución"),(K114/877802)*Tabla28[[#This Row],[% participación]],IF(AND(K114&gt;0,O114&lt;&gt;"Ejecución"),"-",""))</f>
        <v>1047.124270621393</v>
      </c>
      <c r="M114" s="123" t="s">
        <v>1148</v>
      </c>
      <c r="N114" s="171">
        <v>1</v>
      </c>
      <c r="O114" s="160" t="s">
        <v>1150</v>
      </c>
      <c r="P114" s="78"/>
    </row>
    <row r="115" spans="1:16" s="6" customFormat="1" ht="24.75" customHeight="1" x14ac:dyDescent="0.25">
      <c r="A115" s="141">
        <v>2</v>
      </c>
      <c r="B115" s="159" t="s">
        <v>2665</v>
      </c>
      <c r="C115" s="161" t="s">
        <v>31</v>
      </c>
      <c r="D115" s="63" t="s">
        <v>2715</v>
      </c>
      <c r="E115" s="143">
        <v>44044</v>
      </c>
      <c r="F115" s="143">
        <v>44196</v>
      </c>
      <c r="G115" s="158">
        <f t="shared" ref="G115:G116" si="4">IF(AND(E115&lt;&gt;"",F115&lt;&gt;""),((F115-E115)/30),"")</f>
        <v>5.0666666666666664</v>
      </c>
      <c r="H115" s="121" t="s">
        <v>2714</v>
      </c>
      <c r="I115" s="63" t="s">
        <v>1156</v>
      </c>
      <c r="J115" s="63" t="s">
        <v>59</v>
      </c>
      <c r="K115" s="68">
        <v>363302520</v>
      </c>
      <c r="L115" s="100">
        <f>+IF(AND(K115&gt;0,O115="Ejecución"),(K115/877802)*Tabla28[[#This Row],[% participación]],IF(AND(K115&gt;0,O115&lt;&gt;"Ejecución"),"-",""))</f>
        <v>413.87752591131027</v>
      </c>
      <c r="M115" s="65" t="s">
        <v>1148</v>
      </c>
      <c r="N115" s="171">
        <v>1</v>
      </c>
      <c r="O115" s="160" t="s">
        <v>1150</v>
      </c>
      <c r="P115" s="78"/>
    </row>
    <row r="116" spans="1:16" s="6" customFormat="1" ht="24.75" customHeight="1" x14ac:dyDescent="0.2">
      <c r="A116" s="141">
        <v>3</v>
      </c>
      <c r="B116" s="159" t="s">
        <v>2665</v>
      </c>
      <c r="C116" s="161" t="s">
        <v>31</v>
      </c>
      <c r="D116" s="63" t="s">
        <v>2717</v>
      </c>
      <c r="E116" s="143">
        <v>44046</v>
      </c>
      <c r="F116" s="143">
        <v>44180</v>
      </c>
      <c r="G116" s="158">
        <f t="shared" si="4"/>
        <v>4.4666666666666668</v>
      </c>
      <c r="H116" s="177" t="s">
        <v>2718</v>
      </c>
      <c r="I116" s="63" t="s">
        <v>1156</v>
      </c>
      <c r="J116" s="63" t="s">
        <v>188</v>
      </c>
      <c r="K116" s="68">
        <v>140208440</v>
      </c>
      <c r="L116" s="100">
        <f>+IF(AND(K116&gt;0,O116="Ejecución"),(K116/877802)*Tabla28[[#This Row],[% participación]],IF(AND(K116&gt;0,O116&lt;&gt;"Ejecución"),"-",""))</f>
        <v>159.72672652830593</v>
      </c>
      <c r="M116" s="65" t="s">
        <v>1148</v>
      </c>
      <c r="N116" s="171">
        <v>1</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5"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2"/>
      <c r="Z178" s="163" t="str">
        <f>IF(Y178&gt;0,SUM(E180+Y178),"")</f>
        <v/>
      </c>
      <c r="AA178" s="19"/>
      <c r="AB178" s="19"/>
    </row>
    <row r="179" spans="1:28" ht="23.25" x14ac:dyDescent="0.25">
      <c r="A179" s="9"/>
      <c r="B179" s="222" t="s">
        <v>2669</v>
      </c>
      <c r="C179" s="222"/>
      <c r="D179" s="222"/>
      <c r="E179" s="169">
        <v>0.02</v>
      </c>
      <c r="F179" s="168">
        <v>0.02</v>
      </c>
      <c r="G179" s="163">
        <f>IF(F179&gt;0,SUM(E179+F179),"")</f>
        <v>0.04</v>
      </c>
      <c r="H179" s="5"/>
      <c r="I179" s="222" t="s">
        <v>2671</v>
      </c>
      <c r="J179" s="222"/>
      <c r="K179" s="222"/>
      <c r="L179" s="222"/>
      <c r="M179" s="170">
        <v>0.02</v>
      </c>
      <c r="O179" s="8"/>
      <c r="Q179" s="19"/>
      <c r="R179" s="157">
        <f>IF(M179&gt;0,SUM(L179+M179),"")</f>
        <v>0.02</v>
      </c>
      <c r="T179" s="19"/>
      <c r="U179" s="178" t="s">
        <v>1166</v>
      </c>
      <c r="V179" s="178"/>
      <c r="W179" s="178"/>
      <c r="X179" s="24">
        <v>0.02</v>
      </c>
      <c r="Y179" s="162"/>
      <c r="Z179" s="163" t="str">
        <f>IF(Y179&gt;0,SUM(E181+Y179),"")</f>
        <v/>
      </c>
      <c r="AA179" s="19"/>
      <c r="AB179" s="19"/>
    </row>
    <row r="180" spans="1:28" ht="23.25" hidden="1" x14ac:dyDescent="0.25">
      <c r="A180" s="9"/>
      <c r="B180" s="202"/>
      <c r="C180" s="202"/>
      <c r="D180" s="202"/>
      <c r="E180" s="167"/>
      <c r="H180" s="5"/>
      <c r="I180" s="202"/>
      <c r="J180" s="202"/>
      <c r="K180" s="202"/>
      <c r="L180" s="202"/>
      <c r="M180" s="5"/>
      <c r="O180" s="8"/>
      <c r="Q180" s="19"/>
      <c r="R180" s="157" t="str">
        <f>IF(S180&gt;0,SUM(L180+S180),"")</f>
        <v/>
      </c>
      <c r="S180" s="162"/>
      <c r="T180" s="19"/>
      <c r="U180" s="178" t="s">
        <v>1167</v>
      </c>
      <c r="V180" s="178"/>
      <c r="W180" s="178"/>
      <c r="X180" s="24">
        <v>0.03</v>
      </c>
      <c r="Y180" s="162"/>
      <c r="Z180" s="163" t="str">
        <f>IF(Y180&gt;0,SUM(E182+Y180),"")</f>
        <v/>
      </c>
      <c r="AA180" s="19"/>
      <c r="AB180" s="19"/>
    </row>
    <row r="181" spans="1:28" ht="23.25" hidden="1" x14ac:dyDescent="0.25">
      <c r="A181" s="9"/>
      <c r="B181" s="202"/>
      <c r="C181" s="202"/>
      <c r="D181" s="202"/>
      <c r="E181" s="167"/>
      <c r="H181" s="5"/>
      <c r="I181" s="202"/>
      <c r="J181" s="202"/>
      <c r="K181" s="202"/>
      <c r="L181" s="202"/>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2"/>
      <c r="C182" s="202"/>
      <c r="D182" s="202"/>
      <c r="E182" s="167"/>
      <c r="H182" s="5"/>
      <c r="I182" s="202"/>
      <c r="J182" s="202"/>
      <c r="K182" s="202"/>
      <c r="L182" s="20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52921277.600000001</v>
      </c>
      <c r="F185" s="92"/>
      <c r="G185" s="93"/>
      <c r="H185" s="88"/>
      <c r="I185" s="90" t="s">
        <v>2627</v>
      </c>
      <c r="J185" s="164">
        <f>+SUM(M179:M183)</f>
        <v>0.02</v>
      </c>
      <c r="K185" s="203" t="s">
        <v>2628</v>
      </c>
      <c r="L185" s="203"/>
      <c r="M185" s="94">
        <f>+J185*(SUM(K20:K35))</f>
        <v>26460638.800000001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7" t="s">
        <v>2636</v>
      </c>
      <c r="C192" s="237"/>
      <c r="E192" s="5" t="s">
        <v>20</v>
      </c>
      <c r="H192" s="26" t="s">
        <v>24</v>
      </c>
      <c r="J192" s="5" t="s">
        <v>2637</v>
      </c>
      <c r="K192" s="5"/>
      <c r="M192" s="5"/>
      <c r="N192" s="5"/>
      <c r="O192" s="8"/>
      <c r="Q192" s="152"/>
      <c r="R192" s="153"/>
      <c r="S192" s="153"/>
      <c r="T192" s="152"/>
    </row>
    <row r="193" spans="1:18" x14ac:dyDescent="0.25">
      <c r="A193" s="9"/>
      <c r="C193" s="124">
        <v>38268</v>
      </c>
      <c r="D193" s="5"/>
      <c r="E193" s="176">
        <v>1787</v>
      </c>
      <c r="F193" s="5"/>
      <c r="G193" s="5"/>
      <c r="H193" s="145" t="s">
        <v>2676</v>
      </c>
      <c r="J193" s="5"/>
      <c r="K193" s="125">
        <v>39475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2695</v>
      </c>
      <c r="J211" s="27" t="s">
        <v>2622</v>
      </c>
      <c r="K211" s="146" t="s">
        <v>2697</v>
      </c>
      <c r="L211" s="21"/>
      <c r="M211" s="21"/>
      <c r="N211" s="21"/>
      <c r="O211" s="8"/>
    </row>
    <row r="212" spans="1:15" x14ac:dyDescent="0.25">
      <c r="A212" s="9"/>
      <c r="B212" s="27" t="s">
        <v>2619</v>
      </c>
      <c r="C212" s="145" t="s">
        <v>2676</v>
      </c>
      <c r="D212" s="21"/>
      <c r="G212" s="27" t="s">
        <v>2621</v>
      </c>
      <c r="H212" s="146" t="s">
        <v>2696</v>
      </c>
      <c r="J212" s="27" t="s">
        <v>2623</v>
      </c>
      <c r="K212" s="14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a65d333d-5b59-4810-bc94-b80d9325abbc"/>
    <ds:schemaRef ds:uri="http://schemas.microsoft.com/office/2006/metadata/properties"/>
    <ds:schemaRef ds:uri="http://schemas.microsoft.com/office/infopath/2007/PartnerControls"/>
    <ds:schemaRef ds:uri="http://purl.org/dc/terms/"/>
    <ds:schemaRef ds:uri="4fb10211-09fb-4e80-9f0b-184718d5d98c"/>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Nicolas Urueña Moreno</cp:lastModifiedBy>
  <cp:lastPrinted>2020-12-26T23:30:22Z</cp:lastPrinted>
  <dcterms:created xsi:type="dcterms:W3CDTF">2020-10-14T21:57:42Z</dcterms:created>
  <dcterms:modified xsi:type="dcterms:W3CDTF">2020-12-27T03:56:51Z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