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e8f7bf2c4614cd6b/Desktop/oferentes 2021/"/>
    </mc:Choice>
  </mc:AlternateContent>
  <xr:revisionPtr revIDLastSave="4" documentId="8_{02AB8D34-AE1B-4AB2-9328-872006C2A84A}" xr6:coauthVersionLast="45" xr6:coauthVersionMax="45" xr10:uidLastSave="{CE950907-23A3-4582-8028-DBA4A036526C}"/>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<sst xmlns="http://schemas.openxmlformats.org/spreadsheetml/2006/main" count="3225" uniqueCount="2721">
  <si>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</si>
  <si>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</si>
  <si>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</si>
  <si>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</si>
  <si>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</si>
  <si>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</si>
  <si>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</si>
  <si>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</si>
  <si>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</si>
  <si>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</si>
  <si>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</si>
  <si>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</si>
  <si>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</si>
  <si>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</si>
  <si>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</si>
  <si>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</si>
  <si>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</si>
  <si>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</si>
  <si>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</si>
  <si>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</si>
  <si>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</si>
  <si>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</si>
  <si>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</si>
  <si>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</si>
  <si>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</si>
  <si>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</si>
  <si>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</si>
  <si>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</si>
  <si>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</si>
  <si>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</si>
  <si>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</si>
  <si>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</si>
  <si>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</si>
  <si>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</si>
  <si>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</si>
  <si>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</si>
  <si>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</si>
  <si>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</si>
  <si>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</si>
  <si>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</si>
  <si>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</si>
  <si>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</si>
  <si>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</si>
  <si>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</si>
  <si>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</si>
  <si>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</si>
  <si>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</si>
  <si>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</si>
  <si>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</si>
  <si>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</si>
  <si>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</si>
  <si>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</si>
  <si>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</si>
  <si>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</si>
  <si>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</si>
  <si>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</si>
  <si>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</si>
  <si>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</si>
  <si>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</si>
  <si>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</si>
  <si>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</si>
  <si>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</si>
  <si>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</si>
  <si>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</si>
  <si>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</si>
  <si>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</si>
  <si>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</si>
  <si>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</si>
  <si>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</si>
  <si>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</si>
  <si>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</si>
  <si>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</si>
  <si>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</si>
  <si>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</si>
  <si>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</si>
  <si>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</si>
  <si>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</si>
  <si>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</si>
  <si>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</si>
  <si>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</si>
  <si>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</si>
  <si>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</si>
  <si>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</si>
  <si>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</si>
  <si>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</si>
  <si>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</si>
  <si>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</si>
  <si>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</si>
  <si>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</si>
  <si>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</si>
  <si>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</si>
  <si>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</si>
  <si>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</si>
  <si>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</si>
  <si>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</si>
  <si>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</si>
  <si>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</si>
  <si>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</si>
  <si>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</si>
  <si>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</si>
  <si>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</si>
  <si>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</si>
  <si>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</si>
  <si>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</si>
  <si>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</si>
  <si>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</si>
  <si>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</si>
  <si>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</si>
  <si>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</si>
  <si>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</si>
  <si>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</si>
  <si>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</si>
  <si>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</si>
  <si>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</si>
  <si>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</si>
  <si>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</si>
  <si>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</si>
  <si>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</si>
  <si>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</si>
  <si>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</si>
  <si>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</si>
  <si>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</si>
  <si>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</si>
  <si>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</si>
  <si>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</si>
  <si>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</si>
  <si>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</si>
  <si>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</si>
  <si>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</si>
  <si>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</si>
  <si>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</si>
  <si>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</si>
  <si>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</si>
  <si>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</si>
  <si>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</si>
  <si>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</si>
  <si>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</si>
  <si>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</si>
  <si>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</si>
  <si>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</si>
  <si>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</si>
  <si>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</si>
  <si>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</si>
  <si>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</si>
  <si>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</si>
  <si>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</si>
  <si>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</si>
  <si>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</si>
  <si>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</si>
  <si>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</si>
  <si>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</si>
  <si>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</si>
  <si>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</si>
  <si>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</si>
  <si>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</si>
  <si>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</si>
  <si>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</si>
  <si>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</si>
  <si>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</si>
  <si>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</si>
  <si>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</si>
  <si>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</si>
  <si>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</si>
  <si>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</si>
  <si>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</si>
  <si>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</si>
  <si>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</si>
  <si>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</si>
  <si>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</si>
  <si>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</si>
  <si>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</si>
  <si>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</si>
  <si>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</si>
  <si>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</si>
  <si>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</si>
  <si>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</si>
  <si>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</si>
  <si>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</si>
  <si>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</si>
  <si>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</si>
  <si>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</si>
  <si>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</si>
  <si>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</si>
  <si>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</si>
  <si>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</si>
  <si>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</si>
  <si>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</si>
  <si>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</si>
  <si>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</si>
  <si>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</si>
  <si>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</si>
  <si>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</si>
  <si>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</si>
  <si>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</si>
  <si>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</si>
  <si>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</si>
  <si>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</si>
  <si>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</si>
  <si>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</si>
  <si>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</si>
  <si>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</si>
  <si>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</si>
  <si>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</si>
  <si>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</si>
  <si>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</si>
  <si>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</si>
  <si>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</si>
  <si>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</si>
  <si>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</si>
  <si>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</si>
  <si>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</si>
  <si>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</si>
  <si>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</si>
  <si>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</si>
  <si>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</si>
  <si>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</si>
  <si>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</si>
  <si>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</si>
  <si>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</si>
  <si>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</si>
  <si>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</si>
  <si>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</si>
  <si>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</si>
  <si>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</si>
  <si>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</si>
  <si>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</si>
  <si>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</si>
  <si>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</si>
  <si>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</si>
  <si>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</si>
  <si>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</si>
  <si>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</si>
  <si>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</si>
  <si>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</si>
  <si>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</si>
  <si>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</si>
  <si>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</si>
  <si>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</si>
  <si>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</si>
  <si>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</si>
  <si>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</si>
  <si>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</si>
  <si>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</si>
  <si>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</si>
  <si>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</si>
  <si>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</si>
  <si>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</si>
  <si>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</si>
  <si>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</si>
  <si>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</si>
  <si>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</si>
  <si>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</si>
  <si>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</si>
  <si>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</si>
  <si>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</si>
  <si>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</si>
  <si>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</si>
  <si>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</si>
  <si>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</si>
  <si>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</si>
  <si>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</si>
  <si>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</si>
  <si>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</si>
  <si>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</si>
  <si>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</si>
  <si>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</si>
  <si>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</si>
  <si>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</si>
  <si>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</si>
  <si>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</si>
  <si>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</si>
  <si>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</si>
  <si>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</si>
  <si>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</si>
  <si>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</si>
  <si>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</si>
  <si>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</si>
  <si>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</si>
  <si>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</si>
  <si>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</si>
  <si>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</si>
  <si>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</si>
  <si>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</si>
  <si>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</si>
  <si>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</si>
  <si>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</si>
  <si>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</si>
  <si>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</si>
  <si>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</si>
  <si>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</si>
  <si>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</si>
  <si>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</si>
  <si>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</si>
  <si>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</si>
  <si>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</si>
  <si>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</si>
  <si>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</si>
  <si>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</si>
  <si>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</si>
  <si>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</si>
  <si>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</si>
  <si>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</si>
  <si>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</si>
  <si>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</si>
  <si>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</si>
  <si>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</si>
  <si>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</si>
  <si>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</si>
  <si>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</si>
  <si>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</si>
  <si>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</si>
  <si>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</si>
  <si>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</si>
  <si>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</si>
  <si>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</si>
  <si>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</si>
  <si>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</si>
  <si>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</si>
  <si>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</si>
  <si>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</si>
  <si>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</si>
  <si>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</si>
  <si>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</si>
  <si>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</si>
  <si>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</si>
  <si>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</si>
  <si>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</si>
  <si>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</si>
  <si>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</si>
  <si>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</si>
  <si>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</si>
  <si>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</si>
  <si>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</si>
  <si>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</si>
  <si>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</si>
  <si>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</si>
  <si>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</si>
  <si>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</si>
  <si>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</si>
  <si>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</si>
  <si>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</si>
  <si>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</si>
  <si>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</si>
  <si>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</si>
  <si>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</si>
  <si>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</si>
  <si>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</si>
  <si>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</si>
  <si>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</si>
  <si>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</si>
  <si>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</si>
  <si>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</si>
  <si>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</si>
  <si>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</si>
  <si>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</si>
  <si>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</si>
  <si>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</si>
  <si>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</si>
  <si>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</si>
  <si>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</si>
  <si>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</si>
  <si>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</si>
  <si>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</si>
  <si>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</si>
  <si>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</si>
  <si>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</si>
  <si>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</si>
  <si>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</si>
  <si>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</si>
  <si>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</si>
  <si>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</si>
  <si>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</si>
  <si>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</si>
  <si>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</si>
  <si>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</si>
  <si>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</si>
  <si>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</si>
  <si>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</si>
  <si>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</si>
  <si>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</si>
  <si>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</si>
  <si>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</si>
  <si>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</si>
  <si>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</si>
  <si>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</si>
  <si>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</si>
  <si>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</si>
  <si>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</si>
  <si>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</si>
  <si>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</si>
  <si>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</si>
  <si>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</si>
  <si>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</si>
  <si>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</si>
  <si>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</si>
  <si>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</si>
  <si>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</si>
  <si>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</si>
  <si>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</si>
  <si>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</si>
  <si>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</si>
  <si>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</si>
  <si>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</si>
  <si>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</si>
  <si>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</si>
  <si>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</si>
  <si>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</si>
  <si>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</si>
  <si>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</si>
  <si>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</si>
  <si>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</si>
  <si>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</si>
  <si>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</si>
  <si>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</si>
  <si>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</si>
  <si>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</si>
  <si>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</si>
  <si>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</si>
  <si>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</si>
  <si>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</si>
  <si>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</si>
  <si>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</si>
  <si>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</si>
  <si>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</si>
  <si>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</si>
  <si>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</si>
  <si>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</si>
  <si>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</si>
  <si>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</si>
  <si>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</si>
  <si>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</si>
  <si>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</si>
  <si>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</si>
  <si>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</si>
  <si>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</si>
  <si>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</si>
  <si>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</si>
  <si>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</si>
  <si>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</si>
  <si>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</si>
  <si>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</si>
  <si>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</si>
  <si>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</si>
  <si>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</si>
  <si>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</si>
  <si>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</si>
  <si>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</si>
  <si>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</si>
  <si>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</si>
  <si>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</si>
  <si>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</si>
  <si>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</si>
  <si>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</si>
  <si>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</si>
  <si>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</si>
  <si>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</si>
  <si>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</si>
  <si>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</si>
  <si>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</si>
  <si>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</si>
  <si>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</si>
  <si>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</si>
  <si>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</si>
  <si>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</si>
  <si>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</si>
  <si>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</si>
  <si>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</si>
  <si>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</si>
  <si>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</si>
  <si>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</si>
  <si>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</si>
  <si>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</si>
  <si>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</si>
  <si>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</si>
  <si>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</si>
  <si>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</si>
  <si>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</si>
  <si>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</si>
  <si>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</si>
  <si>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</si>
  <si>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</si>
  <si>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</si>
  <si>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</si>
  <si>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</si>
  <si>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</si>
  <si>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</si>
  <si>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</si>
  <si>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</si>
  <si>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</si>
  <si>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</si>
  <si>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</si>
  <si>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</si>
  <si>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</si>
  <si>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</si>
  <si>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</si>
  <si>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</si>
  <si>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</si>
  <si>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</si>
  <si>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</si>
  <si>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</si>
  <si>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</si>
  <si>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</si>
  <si>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</si>
  <si>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</si>
  <si>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</si>
  <si>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</si>
  <si>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</si>
  <si>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</si>
  <si>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</si>
  <si>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</si>
  <si>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</si>
  <si>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</si>
  <si>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</si>
  <si>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</si>
  <si>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</si>
  <si>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</si>
  <si>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</si>
  <si>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</si>
  <si>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</si>
  <si>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</si>
  <si>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</si>
  <si>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</si>
  <si>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</si>
  <si>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</si>
  <si>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</si>
  <si>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</si>
  <si>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</si>
  <si>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</si>
  <si>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</si>
  <si>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</si>
  <si>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</si>
  <si>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</si>
  <si>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</si>
  <si>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</si>
  <si>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</si>
  <si>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</si>
  <si>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</si>
  <si>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</si>
  <si>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</si>
  <si>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</si>
  <si>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</si>
  <si>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</si>
  <si>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</si>
  <si>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</si>
  <si>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</si>
  <si>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</si>
  <si>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</si>
  <si>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</si>
  <si>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</si>
  <si>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</si>
  <si>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</si>
  <si>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</si>
  <si>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</si>
  <si>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</si>
  <si>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</si>
  <si>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</si>
  <si>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</si>
  <si>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</si>
  <si>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</si>
  <si>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</si>
  <si>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</si>
  <si>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</si>
  <si>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</si>
  <si>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</si>
  <si>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</si>
  <si>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</si>
  <si>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</si>
  <si>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</si>
  <si>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</si>
  <si>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</si>
  <si>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</si>
  <si>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</si>
  <si>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</si>
  <si>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</si>
  <si>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</si>
  <si>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</si>
  <si>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</si>
  <si>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</si>
  <si>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</si>
  <si>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</si>
  <si>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</si>
  <si>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</si>
  <si>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</si>
  <si>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</si>
  <si>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</si>
  <si>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</si>
  <si>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</si>
  <si>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</si>
  <si>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</si>
  <si>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</si>
  <si>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</si>
  <si>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</si>
  <si>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</si>
  <si>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</si>
  <si>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</si>
  <si>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</si>
  <si>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</si>
  <si>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</si>
  <si>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</si>
  <si>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</si>
  <si>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</si>
  <si>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</si>
  <si>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</si>
  <si>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</si>
  <si>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</si>
  <si>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</si>
  <si>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</si>
  <si>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</si>
  <si>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</si>
  <si>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</si>
  <si>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</si>
  <si>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</si>
  <si>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</si>
  <si>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</si>
  <si>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</si>
  <si>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</si>
  <si>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</si>
  <si>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</si>
  <si>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</si>
  <si>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</si>
  <si>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</si>
  <si>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</si>
  <si>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</si>
  <si>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</si>
  <si>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</si>
  <si>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</si>
  <si>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</si>
  <si>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</si>
  <si>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</si>
  <si>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</si>
  <si>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</si>
  <si>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</si>
  <si>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</si>
  <si>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</si>
  <si>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</si>
  <si>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</si>
  <si>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</si>
  <si>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</si>
  <si>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</si>
  <si>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</si>
  <si>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</si>
  <si>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</si>
  <si>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</si>
  <si>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</si>
  <si>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</si>
  <si>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</si>
  <si>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</si>
  <si>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</si>
  <si>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</si>
  <si>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</si>
  <si>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</si>
  <si>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</si>
  <si>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</si>
  <si>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</si>
  <si>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</si>
  <si>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</si>
  <si>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</si>
  <si>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</si>
  <si>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</si>
  <si>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</si>
  <si>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</si>
  <si>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</si>
  <si>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</si>
  <si>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</si>
  <si>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</si>
  <si>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</si>
  <si>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</si>
  <si>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</si>
  <si>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</si>
  <si>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</si>
  <si>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</si>
  <si>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</si>
  <si>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</si>
  <si>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</si>
  <si>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</si>
  <si>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</si>
  <si>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</si>
  <si>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</si>
  <si>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</si>
  <si>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</si>
  <si>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</si>
  <si>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</si>
  <si>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</si>
  <si>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</si>
  <si>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</si>
  <si>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</si>
  <si>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</si>
  <si>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</si>
  <si>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</si>
  <si>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</si>
  <si>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</si>
  <si>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</si>
  <si>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</si>
  <si>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</si>
  <si>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</si>
  <si>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</si>
  <si>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</si>
  <si>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</si>
  <si>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</si>
  <si>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</si>
  <si>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</si>
  <si>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</si>
  <si>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</si>
  <si>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</si>
  <si>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</si>
  <si>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</si>
  <si>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</si>
  <si>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</si>
  <si>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</si>
  <si>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</si>
  <si>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</si>
  <si>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</si>
  <si>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</si>
  <si>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</si>
  <si>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</si>
  <si>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</si>
  <si>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</si>
  <si>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</si>
  <si>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</si>
  <si>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</si>
  <si>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</si>
  <si>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</si>
  <si>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</si>
  <si>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</si>
  <si>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</si>
  <si>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</si>
  <si>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</si>
  <si>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</si>
  <si>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</si>
  <si>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</si>
  <si>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</si>
  <si>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</si>
  <si>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</si>
  <si>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</si>
  <si>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</si>
  <si>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</si>
  <si>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</si>
  <si>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</si>
  <si>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</si>
  <si>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</si>
  <si>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</si>
  <si>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</si>
  <si>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</si>
  <si>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</si>
  <si>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</si>
  <si>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</si>
  <si>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</si>
  <si>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</si>
  <si>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</si>
  <si>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</si>
  <si>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</si>
  <si>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</si>
  <si>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</si>
  <si>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</si>
  <si>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</si>
  <si>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</si>
  <si>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</si>
  <si>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</si>
  <si>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</si>
  <si>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</si>
  <si>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</si>
  <si>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</si>
  <si>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</si>
  <si>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</si>
  <si>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</si>
  <si>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</si>
  <si>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</si>
  <si>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</si>
  <si>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</si>
  <si>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</si>
  <si>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</si>
  <si>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</si>
  <si>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</si>
  <si>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</si>
  <si>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</si>
  <si>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</si>
  <si>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</si>
  <si>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</si>
  <si>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</si>
  <si>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</si>
  <si>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</si>
  <si>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</si>
  <si>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</si>
  <si>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</si>
  <si>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</si>
  <si>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</si>
  <si>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</si>
  <si>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</si>
  <si>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</si>
  <si>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</si>
  <si>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</si>
  <si>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</si>
  <si>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</si>
  <si>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</si>
  <si>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</si>
  <si>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</si>
  <si>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</si>
  <si>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</si>
  <si>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</si>
  <si>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</si>
  <si>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</si>
  <si>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</si>
  <si>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</si>
  <si>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</si>
  <si>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</si>
  <si>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</si>
  <si>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</si>
  <si>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</si>
  <si>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</si>
  <si>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</si>
  <si>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</si>
  <si>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</si>
  <si>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</si>
  <si>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</si>
  <si>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</si>
  <si>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</si>
  <si>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</si>
  <si>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</si>
  <si>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</si>
  <si>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</si>
  <si>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</si>
  <si>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</si>
  <si>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</si>
  <si>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</si>
  <si>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</si>
  <si>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</si>
  <si>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</si>
  <si>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</si>
  <si>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</si>
  <si>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</si>
  <si>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</si>
  <si>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</si>
  <si>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</si>
  <si>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</si>
  <si>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</si>
  <si>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</si>
  <si>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</si>
  <si>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</si>
  <si>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</si>
  <si>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</si>
  <si>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</si>
  <si>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</si>
  <si>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</si>
  <si>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</si>
  <si>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</si>
  <si>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</si>
  <si>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</si>
  <si>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</si>
  <si>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</si>
  <si>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</si>
  <si>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</si>
  <si>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</si>
  <si>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</si>
  <si>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</si>
  <si>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</si>
  <si>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</si>
  <si>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</si>
  <si>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</si>
  <si>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</si>
  <si>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</si>
  <si>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</si>
  <si>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</si>
  <si>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</si>
  <si>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</si>
  <si>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</si>
  <si>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</si>
  <si>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</si>
  <si>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</si>
  <si>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</si>
  <si>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</si>
  <si>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</si>
  <si>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</si>
  <si>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</si>
  <si>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</si>
  <si>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</si>
  <si>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</si>
  <si>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</si>
  <si>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</si>
  <si>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</si>
  <si>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</si>
  <si>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</si>
  <si>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</si>
  <si>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</si>
  <si>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</si>
  <si>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</si>
  <si>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</si>
  <si>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</si>
  <si>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</si>
  <si>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</si>
  <si>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</si>
  <si>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</si>
  <si>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</si>
  <si>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</si>
  <si>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</si>
  <si>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</si>
  <si>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</si>
  <si>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</si>
  <si>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</si>
  <si>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</si>
  <si>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</si>
  <si>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</si>
  <si>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</si>
  <si>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</si>
  <si>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</si>
  <si>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</si>
  <si>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</si>
  <si>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</si>
  <si>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</si>
  <si>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</si>
  <si>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</si>
  <si>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</si>
  <si>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</si>
  <si>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</si>
  <si>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</si>
  <si>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</si>
  <si>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</si>
  <si>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</si>
  <si>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</si>
  <si>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</si>
  <si>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</si>
  <si>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</si>
  <si>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</si>
  <si>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</si>
  <si>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</si>
  <si>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</si>
  <si>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</si>
  <si>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</si>
  <si>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</si>
  <si>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</si>
  <si>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</si>
  <si>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</si>
  <si>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</si>
  <si>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</si>
  <si>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</si>
  <si>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</si>
  <si>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</si>
  <si>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</si>
  <si>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</si>
  <si>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</si>
  <si>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</si>
  <si>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</si>
  <si>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</si>
  <si>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</si>
  <si>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</si>
  <si>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</si>
  <si>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</si>
  <si>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</si>
  <si>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</si>
  <si>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</si>
  <si>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</si>
  <si>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</si>
  <si>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</si>
  <si>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</si>
  <si>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</si>
  <si>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</si>
  <si>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</si>
  <si>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</si>
  <si>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</si>
  <si>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</si>
  <si>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</si>
  <si>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</si>
  <si>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</si>
  <si>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</si>
  <si>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</si>
  <si>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</si>
  <si>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</si>
  <si>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</si>
  <si>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</si>
  <si>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</si>
  <si>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</si>
  <si>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</si>
  <si>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</si>
  <si>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</si>
  <si>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</si>
  <si>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</si>
  <si>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</si>
  <si>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</si>
  <si>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</si>
  <si>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</si>
  <si>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</si>
  <si>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</si>
  <si>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</si>
  <si>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</si>
  <si>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</si>
  <si>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</si>
  <si>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</si>
  <si>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</si>
  <si>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</si>
  <si>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</si>
  <si>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</si>
  <si>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</si>
  <si>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</si>
  <si>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</si>
  <si>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</si>
  <si>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</si>
  <si>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</si>
  <si>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</si>
  <si>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</si>
  <si>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</si>
  <si>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</si>
  <si>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</si>
  <si>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</si>
  <si>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</si>
  <si>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</si>
  <si>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</si>
  <si>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</si>
  <si>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</si>
  <si>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</si>
  <si>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</si>
  <si>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</si>
  <si>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</si>
  <si>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</si>
  <si>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</si>
  <si>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</si>
  <si>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</si>
  <si>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</si>
  <si>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</si>
  <si>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</si>
  <si>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</si>
  <si>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</si>
  <si>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</si>
  <si>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</si>
  <si>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</si>
  <si>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</si>
  <si>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</si>
  <si>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</si>
  <si>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</si>
  <si>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</si>
  <si>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</si>
  <si>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</si>
  <si>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</si>
  <si>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</si>
  <si>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</si>
  <si>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</si>
  <si>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</si>
  <si>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</si>
  <si>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</si>
  <si>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</si>
  <si>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</si>
  <si>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</si>
  <si>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</si>
  <si>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</si>
  <si>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</si>
  <si>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</si>
  <si>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</si>
  <si>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</si>
  <si>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</si>
  <si>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</si>
  <si>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</si>
  <si>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</si>
  <si>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</si>
  <si>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</si>
  <si>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</si>
  <si>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</si>
  <si>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</si>
  <si>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</si>
  <si>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</si>
  <si>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</si>
  <si>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</si>
  <si>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</si>
  <si>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</si>
  <si>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</si>
  <si>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</si>
  <si>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</si>
  <si>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</si>
  <si>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</si>
  <si>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</si>
  <si>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</si>
  <si>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</si>
  <si>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</si>
  <si>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</si>
  <si>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</si>
  <si>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</si>
  <si>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</si>
  <si>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</si>
  <si>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</si>
  <si>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</si>
  <si>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</si>
  <si>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</si>
  <si>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</si>
  <si>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</si>
  <si>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</si>
  <si>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</si>
  <si>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</si>
  <si>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</si>
  <si>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</si>
  <si>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</si>
  <si>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</si>
  <si>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</si>
  <si>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</si>
  <si>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</si>
  <si>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</si>
  <si>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</si>
  <si>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</si>
  <si>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</si>
  <si>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</si>
  <si>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</si>
  <si>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</si>
  <si>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</si>
  <si>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</si>
  <si>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</si>
  <si>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</si>
  <si>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</si>
  <si>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</si>
  <si>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</si>
  <si>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</si>
  <si>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</si>
  <si>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</si>
  <si>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</si>
  <si>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</si>
  <si>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</si>
  <si>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</si>
  <si>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</si>
  <si>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</si>
  <si>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</si>
  <si>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</si>
  <si>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</si>
  <si>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</si>
  <si>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</si>
  <si>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</si>
  <si>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</si>
  <si>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</si>
  <si>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</si>
  <si>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</si>
  <si>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</si>
  <si>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</si>
  <si>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</si>
  <si>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</si>
  <si>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</si>
  <si>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</si>
  <si>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</si>
  <si>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</si>
  <si>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</si>
  <si>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</si>
  <si>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</si>
  <si>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</si>
  <si>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</si>
  <si>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</si>
  <si>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</si>
  <si>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</si>
  <si>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</si>
  <si>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</si>
  <si>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</si>
  <si>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</si>
  <si>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</si>
  <si>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</si>
  <si>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</si>
  <si>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</si>
  <si>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</si>
  <si>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</si>
  <si>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</si>
  <si>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</si>
  <si>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</si>
  <si>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</si>
  <si>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</si>
  <si>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</si>
  <si>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</si>
  <si>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</si>
  <si>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</si>
  <si>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</si>
  <si>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</si>
  <si>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</si>
  <si>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</si>
  <si>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</si>
  <si>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</si>
  <si>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</si>
  <si>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</si>
  <si>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</si>
  <si>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</si>
  <si>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</si>
  <si>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</si>
  <si>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</si>
  <si>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</si>
  <si>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</si>
  <si>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</si>
  <si>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</si>
  <si>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</si>
  <si>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</si>
  <si>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</si>
  <si>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</si>
  <si>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</si>
  <si>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</si>
  <si>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</si>
  <si>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</si>
  <si>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</si>
  <si>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</si>
  <si>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</si>
  <si>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</si>
  <si>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</si>
  <si>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</si>
  <si>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</si>
  <si>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</si>
  <si>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</si>
  <si>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</si>
  <si>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</si>
  <si>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</si>
  <si>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</si>
  <si>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</si>
  <si>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</si>
  <si>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</si>
  <si>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</si>
  <si>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</si>
  <si>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</si>
  <si>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</si>
  <si>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</si>
  <si>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</si>
  <si>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</si>
  <si>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</si>
  <si>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</si>
  <si>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</si>
  <si>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</si>
  <si>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</si>
  <si>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</si>
  <si>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</si>
  <si>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</si>
  <si>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</si>
  <si>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</si>
  <si>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</si>
  <si>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</si>
  <si>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</si>
  <si>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</si>
  <si>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</si>
  <si>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</si>
  <si>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</si>
  <si>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</si>
  <si>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</si>
  <si>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</si>
  <si>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</si>
  <si>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</si>
  <si>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</si>
  <si>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</si>
  <si>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</si>
  <si>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</si>
  <si>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</si>
  <si>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</si>
  <si>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</si>
  <si>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</si>
  <si>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</si>
  <si>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</si>
  <si>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</si>
  <si>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</si>
  <si>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</si>
  <si>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</si>
  <si>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</si>
  <si>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</si>
  <si>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</si>
  <si>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</si>
  <si>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</si>
  <si>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</si>
  <si>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</si>
  <si>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</si>
  <si>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</si>
  <si>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</si>
  <si>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</si>
  <si>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</si>
  <si>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</si>
  <si>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</si>
  <si>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</si>
  <si>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</si>
  <si>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</si>
  <si>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</si>
  <si>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</si>
  <si>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</si>
  <si>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</si>
  <si>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</si>
  <si>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</si>
  <si>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</si>
  <si>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</si>
  <si>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</si>
  <si>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</si>
  <si>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</si>
  <si>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</si>
  <si>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</si>
  <si>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</si>
  <si>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</si>
  <si>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</si>
  <si>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</si>
  <si>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</si>
  <si>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</si>
  <si>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</si>
  <si>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</si>
  <si>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</si>
  <si>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</si>
  <si>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</si>
  <si>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</si>
  <si>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</si>
  <si>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</si>
  <si>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</si>
  <si>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</si>
  <si>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</si>
  <si>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</si>
  <si>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</si>
  <si>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</si>
  <si>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</si>
  <si>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</si>
  <si>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</si>
  <si>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</si>
  <si>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</si>
  <si>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</si>
  <si>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</si>
  <si>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</si>
  <si>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</si>
  <si>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</si>
  <si>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</si>
  <si>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</si>
  <si>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</si>
  <si>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</si>
  <si>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</si>
  <si>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</si>
  <si>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</si>
  <si>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</si>
  <si>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</si>
  <si>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</si>
  <si>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</si>
  <si>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</si>
  <si>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</si>
  <si>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</si>
  <si>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</si>
  <si>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</si>
  <si>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</si>
  <si>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</si>
  <si>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</si>
  <si>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</si>
  <si>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</si>
  <si>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</si>
  <si>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</si>
  <si>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</si>
  <si>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</si>
  <si>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</si>
  <si>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</si>
  <si>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</si>
  <si>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</si>
  <si>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</si>
  <si>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</si>
  <si>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</si>
  <si>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</si>
  <si>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</si>
  <si>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</si>
  <si>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</si>
  <si>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</si>
  <si>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</si>
  <si>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</si>
  <si>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</si>
  <si>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</si>
  <si>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</si>
  <si>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</si>
  <si>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</si>
  <si>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</si>
  <si>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</si>
  <si>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</si>
  <si>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</si>
  <si>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</si>
  <si>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</si>
  <si>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</si>
  <si>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</si>
  <si>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</si>
  <si>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</si>
  <si>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</si>
  <si>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</si>
  <si>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</si>
  <si>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</si>
  <si>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</si>
  <si>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</si>
  <si>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</si>
  <si>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</si>
  <si>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</si>
  <si>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</si>
  <si>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</si>
  <si>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</si>
  <si>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</si>
  <si>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</si>
  <si>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</si>
  <si>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</si>
  <si>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</si>
  <si>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</si>
  <si>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</si>
  <si>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</si>
  <si>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</si>
  <si>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</si>
  <si>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</si>
  <si>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</si>
  <si>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</si>
  <si>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</si>
  <si>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</si>
  <si>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</si>
  <si>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</si>
  <si>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</si>
  <si>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</si>
  <si>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</si>
  <si>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</si>
  <si>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</si>
  <si>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</si>
  <si>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</si>
  <si>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</si>
  <si>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</si>
  <si>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</si>
  <si>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</si>
  <si>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</si>
  <si>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</si>
  <si>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</si>
  <si>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</si>
  <si>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</si>
  <si>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</si>
  <si>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</si>
  <si>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</si>
  <si>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</si>
  <si>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</si>
  <si>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</si>
  <si>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</si>
  <si>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</si>
  <si>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</si>
  <si>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</si>
  <si>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</si>
  <si>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</si>
  <si>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</si>
  <si>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</si>
  <si>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</si>
  <si>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</si>
  <si>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</si>
  <si>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</si>
  <si>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</si>
  <si>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</si>
  <si>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</si>
  <si>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</si>
  <si>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</si>
  <si>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</si>
  <si>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</si>
  <si>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</si>
  <si>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</si>
  <si>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</si>
  <si>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</si>
  <si>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</si>
  <si>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</si>
  <si>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</si>
  <si>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</si>
  <si>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</si>
  <si>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</si>
  <si>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</si>
  <si>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</si>
  <si>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</si>
  <si>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</si>
  <si>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</si>
  <si>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</si>
  <si>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</si>
  <si>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</si>
  <si>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</si>
  <si>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</si>
  <si>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</si>
  <si>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</si>
  <si>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</si>
  <si>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</si>
  <si>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</si>
  <si>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</si>
  <si>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</si>
  <si>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</si>
  <si>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</si>
  <si>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</si>
  <si>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</si>
  <si>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</si>
  <si>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</si>
  <si>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</si>
  <si>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</si>
  <si>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</si>
  <si>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</si>
  <si>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</si>
  <si>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</si>
  <si>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</si>
  <si>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</si>
  <si>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</si>
  <si>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</si>
  <si>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</si>
  <si>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</si>
  <si>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</si>
  <si>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</si>
  <si>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</si>
  <si>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</si>
  <si>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</si>
  <si>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</si>
  <si>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</si>
  <si>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</si>
  <si>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</si>
  <si>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</si>
  <si>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</si>
  <si>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</si>
  <si>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</si>
  <si>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</si>
  <si>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</si>
  <si>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</si>
  <si>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</si>
  <si>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</si>
  <si>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</si>
  <si>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</si>
  <si>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</si>
  <si>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</si>
  <si>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</si>
  <si>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</si>
  <si>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</si>
  <si>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</si>
  <si>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</si>
  <si>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</si>
  <si>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</si>
  <si>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</si>
  <si>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</si>
  <si>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</si>
  <si>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</si>
  <si>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</si>
  <si>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</si>
  <si>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</si>
  <si>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</si>
  <si>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</si>
  <si>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</si>
  <si>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</si>
  <si>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</si>
  <si>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</si>
  <si>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</si>
  <si>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</si>
  <si>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</si>
  <si>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</si>
  <si>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</si>
  <si>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</si>
  <si>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</si>
  <si>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</si>
  <si>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</si>
  <si>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</si>
  <si>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</si>
  <si>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</si>
  <si>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</si>
  <si>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</si>
  <si>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</si>
  <si>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</si>
  <si>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</si>
  <si>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</si>
  <si>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</si>
  <si>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</si>
  <si>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</si>
  <si>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</si>
  <si>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</si>
  <si>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</si>
  <si>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</si>
  <si>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</si>
  <si>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</si>
  <si>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</si>
  <si>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</si>
  <si>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</si>
  <si>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</si>
  <si>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</si>
  <si>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</si>
  <si>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</si>
  <si>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</si>
  <si>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</si>
  <si>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</si>
  <si>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</si>
  <si>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</si>
  <si>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</si>
  <si>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</si>
  <si>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</si>
  <si>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</si>
  <si>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</si>
  <si>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</si>
  <si>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</si>
  <si>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</si>
  <si>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</si>
  <si>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</si>
  <si>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</si>
  <si>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</si>
  <si>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</si>
  <si>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</si>
  <si>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</si>
  <si>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</si>
  <si>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</si>
  <si>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</si>
  <si>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</si>
  <si>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</si>
  <si>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</si>
  <si>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</si>
  <si>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</si>
  <si>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</si>
  <si>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</si>
  <si>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</si>
  <si>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</si>
  <si>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</si>
  <si>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</si>
  <si>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</si>
  <si>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</si>
  <si>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</si>
  <si>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</si>
  <si>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</si>
  <si>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</si>
  <si>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</si>
  <si>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</si>
  <si>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</si>
  <si>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</si>
  <si>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</si>
  <si>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</si>
  <si>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</si>
  <si>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</si>
  <si>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</si>
  <si>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</si>
  <si>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</si>
  <si>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</si>
  <si>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</si>
  <si>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</si>
  <si>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</si>
  <si>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</si>
  <si>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</si>
  <si>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</si>
  <si>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</si>
  <si>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</si>
  <si>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</si>
  <si>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</si>
  <si>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</si>
  <si>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</si>
  <si>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</si>
  <si>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</si>
  <si>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</si>
  <si>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</si>
  <si>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</si>
  <si>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</si>
  <si>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</si>
  <si>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</si>
  <si>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</si>
  <si>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</si>
  <si>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</si>
  <si>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</si>
  <si>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</si>
  <si>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</si>
  <si>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</si>
  <si>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</si>
  <si>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</si>
  <si>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</si>
  <si>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</si>
  <si>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</si>
  <si>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</si>
  <si>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</si>
  <si>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</si>
  <si>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</si>
  <si>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</si>
  <si>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</si>
  <si>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</si>
  <si>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</si>
  <si>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</si>
  <si>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</si>
  <si>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</si>
  <si>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</si>
  <si>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</si>
  <si>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</si>
  <si>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</si>
  <si>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</si>
  <si>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</si>
  <si>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</si>
  <si>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</si>
  <si>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</si>
  <si>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</si>
  <si>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</si>
  <si>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</si>
  <si>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</si>
  <si>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</si>
  <si>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</si>
  <si>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</si>
  <si>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</si>
  <si>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</si>
  <si>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</si>
  <si>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</si>
  <si>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</si>
  <si>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</si>
  <si>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</si>
  <si>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</si>
  <si>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</si>
  <si>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</si>
  <si>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</si>
  <si>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</si>
  <si>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</si>
  <si>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</si>
  <si>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</si>
  <si>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</si>
  <si>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</si>
  <si>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</si>
  <si>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</si>
  <si>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</si>
  <si>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</si>
  <si>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</si>
  <si>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</si>
  <si>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</si>
  <si>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</si>
  <si>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</si>
  <si>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</si>
  <si>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</si>
  <si>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</si>
  <si>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</si>
  <si>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</si>
  <si>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</si>
  <si>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</si>
  <si>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</si>
  <si>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</si>
  <si>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</si>
  <si>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</si>
  <si>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</si>
  <si>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</si>
  <si>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</si>
  <si>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</si>
  <si>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</si>
  <si>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</si>
  <si>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</si>
  <si>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</si>
  <si>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</si>
  <si>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</si>
  <si>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</si>
  <si>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</si>
  <si>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</si>
  <si>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</si>
  <si>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</si>
  <si>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</si>
  <si>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</si>
  <si>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</si>
  <si>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</si>
  <si>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</si>
  <si>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</si>
  <si>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</si>
  <si>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</si>
  <si>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</si>
  <si>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</si>
  <si>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</si>
  <si>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</si>
  <si>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</si>
  <si>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</si>
  <si>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</si>
  <si>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</si>
  <si>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</si>
  <si>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</si>
  <si>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</si>
  <si>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</si>
  <si>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</si>
  <si>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</si>
  <si>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</si>
  <si>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</si>
  <si>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</si>
  <si>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</si>
  <si>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</si>
  <si>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</si>
  <si>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</si>
  <si>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</si>
  <si>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</si>
  <si>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</si>
  <si>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</si>
  <si>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</si>
  <si>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</si>
  <si>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</si>
  <si>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</si>
  <si>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</si>
  <si>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</si>
  <si>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</si>
  <si>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</si>
  <si>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</si>
  <si>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</si>
  <si>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</si>
  <si>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</si>
  <si>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</si>
  <si>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</si>
  <si>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</si>
  <si>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</si>
  <si>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</si>
  <si>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</si>
  <si>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</si>
  <si>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</si>
  <si>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</si>
  <si>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</si>
  <si>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</si>
  <si>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</si>
  <si>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</si>
  <si>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</si>
  <si>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</si>
  <si>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</si>
  <si>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</si>
  <si>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</si>
  <si>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</si>
  <si>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</si>
  <si>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</si>
  <si>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</si>
  <si>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</si>
  <si>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</si>
  <si>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</si>
  <si>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</si>
  <si>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</si>
  <si>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</si>
  <si>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</si>
  <si>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</si>
  <si>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</si>
  <si>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</si>
  <si>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</si>
  <si>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</si>
  <si>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</si>
  <si>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</si>
  <si>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</si>
  <si>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</si>
  <si>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</si>
  <si>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</si>
  <si>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</si>
  <si>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</si>
  <si>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</si>
  <si>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</si>
  <si>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</si>
  <si>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</si>
  <si>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</si>
  <si>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</si>
  <si>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</si>
  <si>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</si>
  <si>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</si>
  <si>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</si>
  <si>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</si>
  <si>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</si>
  <si>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</si>
  <si>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</si>
  <si>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</si>
  <si>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</si>
  <si>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</si>
  <si>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</si>
  <si>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</si>
  <si>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</si>
  <si>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</si>
  <si>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</si>
  <si>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</si>
  <si>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</si>
  <si>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</si>
  <si>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</si>
  <si>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</si>
  <si>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</si>
  <si>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</si>
  <si>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</si>
  <si>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</si>
  <si>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</si>
  <si>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</si>
  <si>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</si>
  <si>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</si>
  <si>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</si>
  <si>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</si>
  <si>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</si>
  <si>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</si>
  <si>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</si>
  <si>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</si>
  <si>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</si>
  <si>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</si>
  <si>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</si>
  <si>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</si>
  <si>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</si>
  <si>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</si>
  <si>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</si>
  <si>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</si>
  <si>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</si>
  <si>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</si>
  <si>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</si>
  <si>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</si>
  <si>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</si>
  <si>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</si>
  <si>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</si>
  <si>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</si>
  <si>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</si>
  <si>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</si>
  <si>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</si>
  <si>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</si>
  <si>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</si>
  <si>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</si>
  <si>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</si>
  <si>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</si>
  <si>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</si>
  <si>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</si>
  <si>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</si>
  <si>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</si>
  <si>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</si>
  <si>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</si>
  <si>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</si>
  <si>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</si>
  <si>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</si>
  <si>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</si>
  <si>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</si>
  <si>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</si>
  <si>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</si>
  <si>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</si>
  <si>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</si>
  <si>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</si>
  <si>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</si>
  <si>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</si>
  <si>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</si>
  <si>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</si>
  <si>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</si>
  <si>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</si>
  <si>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</si>
  <si>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</si>
  <si>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</si>
  <si>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</si>
  <si>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</si>
  <si>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</si>
  <si>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</si>
  <si>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</si>
  <si>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</si>
  <si>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</si>
  <si>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</si>
  <si>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</si>
  <si>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</si>
  <si>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</si>
  <si>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</si>
  <si>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</si>
  <si>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</si>
  <si>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</si>
  <si>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</si>
  <si>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</si>
  <si>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</si>
  <si>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</si>
  <si>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</si>
  <si>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</si>
  <si>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</si>
  <si>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</si>
  <si>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</si>
  <si>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</si>
  <si>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</si>
  <si>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</si>
  <si>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</si>
  <si>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</si>
  <si>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</si>
  <si>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</si>
  <si>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</si>
  <si>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</si>
  <si>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</si>
  <si>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</si>
  <si>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</si>
  <si>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</si>
  <si>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</si>
  <si>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</si>
  <si>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</si>
  <si>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</si>
  <si>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</si>
  <si>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</si>
  <si>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</si>
  <si>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</si>
  <si>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</si>
  <si>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</si>
  <si>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</si>
  <si>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</si>
  <si>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</si>
  <si>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</si>
  <si>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</si>
  <si>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</si>
  <si>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</si>
  <si>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</si>
  <si>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</si>
  <si>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</si>
  <si>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</si>
  <si>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</si>
  <si>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</si>
  <si>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</si>
  <si>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</si>
  <si>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</si>
  <si>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</si>
  <si>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</si>
  <si>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</si>
  <si>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</si>
  <si>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</si>
  <si>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</si>
  <si>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</si>
  <si>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</si>
  <si>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</si>
  <si>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</si>
  <si>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</si>
  <si>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</si>
  <si>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</si>
  <si>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</si>
  <si>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</si>
  <si>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</si>
  <si>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</si>
  <si>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</si>
  <si>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</si>
  <si>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</si>
  <si>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</si>
  <si>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</si>
  <si>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</si>
  <si>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</si>
  <si>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</si>
  <si>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</si>
  <si>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</si>
  <si>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</si>
  <si>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</si>
  <si>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</si>
  <si>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</si>
  <si>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</si>
  <si>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</si>
  <si>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</si>
  <si>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</si>
  <si>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</si>
  <si>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</si>
  <si>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</si>
  <si>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</si>
  <si>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</si>
  <si>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</si>
  <si>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</si>
  <si>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</si>
  <si>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</si>
  <si>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</si>
  <si>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</si>
  <si>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</si>
  <si>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</si>
  <si>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</si>
  <si>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</si>
  <si>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</si>
  <si>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</si>
  <si>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</si>
  <si>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</si>
  <si>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</si>
  <si>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</si>
  <si>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</si>
  <si>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</si>
  <si>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</si>
  <si>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</si>
  <si>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</si>
  <si>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</si>
  <si>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</si>
  <si>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</si>
  <si>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</si>
  <si>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</si>
  <si>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</si>
  <si>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</si>
  <si>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</si>
  <si>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</si>
  <si>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</si>
  <si>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</si>
  <si>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</si>
  <si>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</si>
  <si>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</si>
  <si>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</si>
  <si>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</si>
  <si>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</si>
  <si>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</si>
  <si>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</si>
  <si>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</si>
  <si>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</si>
  <si>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</si>
  <si>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</si>
  <si>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</si>
  <si>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</si>
  <si>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</si>
  <si>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</si>
  <si>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</si>
  <si>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</si>
  <si>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</si>
  <si>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</si>
  <si>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</si>
  <si>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</si>
  <si>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</si>
  <si>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</si>
  <si>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</si>
  <si>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</si>
  <si>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</si>
  <si>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</si>
  <si>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</si>
  <si>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</si>
  <si>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</si>
  <si>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</si>
  <si>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</si>
  <si>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</si>
  <si>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</si>
  <si>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</si>
  <si>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</si>
  <si>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</si>
  <si>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</si>
  <si>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</si>
  <si>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</si>
  <si>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</si>
  <si>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</si>
  <si>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</si>
  <si>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</si>
  <si>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</si>
  <si>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</si>
  <si>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</si>
  <si>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</si>
  <si>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</si>
  <si>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</si>
  <si>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</si>
  <si>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</si>
  <si>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</si>
  <si>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</si>
  <si>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</si>
  <si>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</si>
  <si>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</si>
  <si>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</si>
  <si>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</si>
  <si>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</si>
  <si>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</si>
  <si>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</si>
  <si>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</si>
  <si>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</si>
  <si>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</si>
  <si>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</si>
  <si>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</si>
  <si>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</si>
  <si>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</si>
  <si>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</si>
  <si>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</si>
  <si>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</si>
  <si>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</si>
  <si>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</si>
  <si>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</si>
  <si>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</si>
  <si>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</si>
  <si>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</si>
  <si>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</si>
  <si>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</si>
  <si>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</si>
  <si>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</si>
  <si>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</si>
  <si>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</si>
  <si>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</si>
  <si>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</si>
  <si>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</si>
  <si>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</si>
  <si>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</si>
  <si>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</si>
  <si>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</si>
  <si>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</si>
  <si>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</si>
  <si>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</si>
  <si>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</si>
  <si>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</si>
  <si>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</si>
  <si>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</si>
  <si>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</si>
  <si>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</si>
  <si>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</si>
  <si>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</si>
  <si>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</si>
  <si>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</si>
  <si>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</si>
  <si>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</si>
  <si>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</si>
  <si>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</si>
  <si>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</si>
  <si>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</si>
  <si>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</si>
  <si>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</si>
  <si>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</si>
  <si>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</si>
  <si>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</si>
  <si>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</si>
  <si>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</si>
  <si>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</si>
  <si>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</si>
  <si>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</si>
  <si>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</si>
  <si>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</si>
  <si>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</si>
  <si>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</si>
  <si>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</si>
  <si>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</si>
  <si>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</si>
  <si>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</si>
  <si>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</si>
  <si>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</si>
  <si>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</si>
  <si>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</si>
  <si>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</si>
  <si>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</si>
  <si>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</si>
  <si>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</si>
  <si>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</si>
  <si>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</si>
  <si>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</si>
  <si>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</si>
  <si>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</si>
  <si>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</si>
  <si>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</si>
  <si>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</si>
  <si>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</si>
  <si>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</si>
  <si>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</si>
  <si>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</si>
  <si>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</si>
  <si>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</si>
  <si>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</si>
  <si>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</si>
  <si>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</si>
  <si>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</si>
  <si>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</si>
  <si>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</si>
  <si>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</si>
  <si>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</si>
  <si>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</si>
  <si>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</si>
  <si>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</si>
  <si>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</si>
  <si>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</si>
  <si>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</si>
  <si>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</si>
  <si>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</si>
  <si>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</si>
  <si>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</si>
  <si>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</si>
  <si>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</si>
  <si>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</si>
  <si>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</si>
  <si>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</si>
  <si>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</si>
  <si>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</si>
  <si>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</si>
  <si>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</si>
  <si>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</si>
  <si>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</si>
  <si>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</si>
  <si>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</si>
  <si>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</si>
  <si>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</si>
  <si>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</si>
  <si>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</si>
  <si>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</si>
  <si>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</si>
  <si>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</si>
  <si>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</si>
  <si>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</si>
  <si>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</si>
  <si>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</si>
  <si>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</si>
  <si>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</si>
  <si>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</si>
  <si>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</si>
  <si>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</si>
  <si>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</si>
  <si>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</si>
  <si>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</si>
  <si>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</si>
  <si>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</si>
  <si>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</si>
  <si>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</si>
  <si>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</si>
  <si>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</si>
  <si>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</si>
  <si>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</si>
  <si>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</si>
  <si>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</si>
  <si>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</si>
  <si>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</si>
  <si>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</si>
  <si>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</si>
  <si>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</si>
  <si>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</si>
  <si>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</si>
  <si>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</si>
  <si>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</si>
  <si>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</si>
  <si>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</si>
  <si>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</si>
  <si>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</si>
  <si>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</si>
  <si>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</si>
  <si>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</si>
  <si>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</si>
  <si>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</si>
  <si>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</si>
  <si>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</si>
  <si>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</si>
  <si>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</si>
  <si>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</si>
  <si>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</si>
  <si>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</si>
  <si>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</si>
  <si>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</si>
  <si>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</si>
  <si>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</si>
  <si>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</si>
  <si>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</si>
  <si>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</si>
  <si>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</si>
  <si>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</si>
  <si>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</si>
  <si>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</si>
  <si>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</si>
  <si>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</si>
  <si>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</si>
  <si>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</si>
  <si>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</si>
  <si>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</si>
  <si>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</si>
  <si>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</si>
  <si>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</si>
  <si>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</si>
  <si>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</si>
  <si>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</si>
  <si>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</si>
  <si>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</si>
  <si>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</si>
  <si>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</si>
  <si>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</si>
  <si>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</si>
  <si>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</si>
  <si>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</si>
  <si>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</si>
  <si>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</si>
  <si>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</si>
  <si>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</si>
  <si>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</si>
  <si>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</si>
  <si>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</si>
  <si>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</si>
  <si>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</si>
  <si>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</si>
  <si>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</si>
  <si>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</si>
  <si>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</si>
  <si>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</si>
  <si>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</si>
  <si>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</si>
  <si>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</si>
  <si>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</si>
  <si>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</si>
  <si>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</si>
  <si>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</si>
  <si>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</si>
  <si>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</si>
  <si>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</si>
  <si>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</si>
  <si>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</si>
  <si>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</si>
  <si>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</si>
  <si>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</si>
  <si>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</si>
  <si>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</si>
  <si>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</si>
  <si>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</si>
  <si>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</si>
  <si>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</si>
  <si>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</si>
  <si>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</si>
  <si>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</si>
  <si>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</si>
  <si>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</si>
  <si>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</si>
  <si>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</si>
  <si>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</si>
  <si>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</si>
  <si>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</si>
  <si>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</si>
  <si>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</si>
  <si>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</si>
  <si>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</si>
  <si>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</si>
  <si>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</si>
  <si>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</si>
  <si>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</si>
  <si>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</si>
  <si>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</si>
  <si>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</si>
  <si>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</si>
  <si>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</si>
  <si>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</si>
  <si>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</si>
  <si>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</si>
  <si>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</si>
  <si>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</si>
  <si>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</si>
  <si>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</si>
  <si>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</si>
  <si>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</si>
  <si>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</si>
  <si>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</si>
  <si>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</si>
  <si>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</si>
  <si>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</si>
  <si>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</si>
  <si>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</si>
  <si>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</si>
  <si>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</si>
  <si>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</si>
  <si>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</si>
  <si>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</si>
  <si>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</si>
  <si>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</si>
  <si>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</si>
  <si>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</si>
  <si>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</si>
  <si>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</si>
  <si>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</si>
  <si>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</si>
  <si>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</si>
  <si>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</si>
  <si>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</si>
  <si>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</si>
  <si>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</si>
  <si>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</si>
  <si>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</si>
  <si>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</si>
  <si>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</si>
  <si>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</si>
  <si>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</si>
  <si>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</si>
  <si>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</si>
  <si>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</si>
  <si>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</si>
  <si>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</si>
  <si>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</si>
  <si>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</si>
  <si>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</si>
  <si>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</si>
  <si>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</si>
  <si>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</si>
  <si>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</si>
  <si>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</si>
  <si>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</si>
  <si>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</si>
  <si>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</si>
  <si>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</si>
  <si>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</si>
  <si>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</si>
  <si>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</si>
  <si>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</si>
  <si>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</si>
  <si>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</si>
  <si>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</si>
  <si>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</si>
  <si>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</si>
  <si>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</si>
  <si>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</si>
  <si>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</si>
  <si>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</si>
  <si>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</si>
  <si>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</si>
  <si>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</si>
  <si>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</si>
  <si>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</si>
  <si>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</si>
  <si>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</si>
  <si>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</si>
  <si>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</si>
  <si>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</si>
  <si>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</si>
  <si>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</si>
  <si>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</si>
  <si>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</si>
  <si>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</si>
  <si>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</si>
  <si>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</si>
  <si>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</si>
  <si>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</si>
  <si>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</si>
  <si>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</si>
  <si>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</si>
  <si>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</si>
  <si>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</si>
  <si>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</si>
  <si>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</si>
  <si>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</si>
  <si>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</si>
  <si>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</si>
  <si>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</si>
  <si>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</si>
  <si>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</si>
  <si>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</si>
  <si>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</si>
  <si>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</si>
  <si>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</si>
  <si>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</si>
  <si>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</si>
  <si>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</si>
  <si>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</si>
  <si>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</si>
  <si>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</si>
  <si>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</si>
  <si>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</si>
  <si>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</si>
  <si>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</si>
  <si>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</si>
  <si>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</si>
  <si>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</si>
  <si>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</si>
  <si>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</si>
  <si>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</si>
  <si>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</si>
  <si>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</si>
  <si>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</si>
  <si>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</si>
  <si>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</si>
  <si>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</si>
  <si>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</si>
  <si>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</si>
  <si>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</si>
  <si>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</si>
  <si>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</si>
  <si>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</si>
  <si>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</si>
  <si>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</si>
  <si>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</si>
  <si>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</si>
  <si>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</si>
  <si>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</si>
  <si>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</si>
  <si>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</si>
  <si>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</si>
  <si>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</si>
  <si>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</si>
  <si>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</si>
  <si>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</si>
  <si>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</si>
  <si>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</si>
  <si>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</si>
  <si>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</si>
  <si>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</si>
  <si>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</si>
  <si>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</si>
  <si>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</si>
  <si>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</si>
  <si>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</si>
  <si>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</si>
  <si>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</si>
  <si>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</si>
  <si>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</si>
  <si>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</si>
  <si>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</si>
  <si>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</si>
  <si>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</si>
  <si>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</si>
  <si>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</si>
  <si>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</si>
  <si>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</si>
  <si>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</si>
  <si>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</si>
  <si>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</si>
  <si>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</si>
  <si>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</si>
  <si>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</si>
  <si>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</si>
  <si>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</si>
  <si>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</si>
  <si>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</si>
  <si>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</si>
  <si>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</si>
  <si>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</si>
  <si>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</si>
  <si>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</si>
  <si>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</si>
  <si>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</si>
  <si>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</si>
  <si>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</si>
  <si>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</si>
  <si>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</si>
  <si>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</si>
  <si>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</si>
  <si>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</si>
  <si>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</si>
  <si>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</si>
  <si>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</si>
  <si>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</si>
  <si>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</si>
  <si>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</si>
  <si>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</si>
  <si>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</si>
  <si>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</si>
  <si>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</si>
  <si>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</si>
  <si>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</si>
  <si>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</si>
  <si>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</si>
  <si>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</si>
  <si>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</si>
  <si>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</si>
  <si>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</si>
  <si>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</si>
  <si>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</si>
  <si>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</si>
  <si>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</si>
  <si>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</si>
  <si>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</si>
  <si>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</si>
  <si>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</si>
  <si>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</si>
  <si>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</si>
  <si>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</si>
  <si>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</si>
  <si>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</si>
  <si>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</si>
  <si>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</si>
  <si>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</si>
  <si>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</si>
  <si>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</si>
  <si>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</si>
  <si>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</si>
  <si>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</si>
  <si>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</si>
  <si>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</si>
  <si>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</si>
  <si>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</si>
  <si>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</si>
  <si>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</si>
  <si>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</si>
  <si>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</si>
  <si>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</si>
  <si>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</si>
  <si>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</si>
  <si>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</si>
  <si>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</si>
  <si>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</si>
  <si>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</si>
  <si>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</si>
  <si>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</si>
  <si>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</si>
  <si>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</si>
  <si>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</si>
  <si>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</si>
  <si>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</si>
  <si>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</si>
  <si>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</si>
  <si>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</si>
  <si>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</si>
  <si>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</si>
  <si>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</si>
  <si>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</si>
  <si>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</si>
  <si>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</si>
  <si>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</si>
  <si>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</si>
  <si>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</si>
  <si>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</si>
  <si>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</si>
  <si>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</si>
  <si>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</si>
  <si>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</si>
  <si>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</si>
  <si>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</si>
  <si>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</si>
  <si>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</si>
  <si>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</si>
  <si>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</si>
  <si>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</si>
  <si>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</si>
  <si>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</si>
  <si>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</si>
  <si>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</si>
  <si>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</si>
  <si>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</si>
  <si>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</si>
  <si>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</si>
  <si>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</si>
  <si>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</si>
  <si>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</si>
  <si>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</si>
  <si>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</si>
  <si>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</si>
  <si>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</si>
  <si>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</si>
  <si>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</si>
  <si>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</si>
  <si>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</si>
  <si>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</si>
  <si>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</si>
  <si>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</si>
  <si>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</si>
  <si>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</si>
  <si>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</si>
  <si>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</si>
  <si>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</si>
  <si>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</si>
  <si>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</si>
  <si>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</si>
  <si>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</si>
  <si>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</si>
  <si>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</si>
  <si>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</si>
  <si>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</si>
  <si>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</si>
  <si>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</si>
  <si>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</si>
  <si>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</si>
  <si>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</si>
  <si>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</si>
  <si>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</si>
  <si>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</si>
  <si>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</si>
  <si>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</si>
  <si>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</si>
  <si>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</si>
  <si>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</si>
  <si>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</si>
  <si>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</si>
  <si>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NICOLAS AUGUSTO URUEÑA MORENO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</si>
  <si>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</si>
  <si>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INSTITUTO COLOMBIANO DE BIENESTAR FAMILIAR </t>
  </si>
  <si>
    <t>BRINDAR ATENCION INTEGRAL A NIÑOS Y NIÑAS ENTRE 6 MESE Y HASTA 5 AÑOS 11 MESE DE EDAD.</t>
  </si>
  <si>
    <t>685-2008</t>
  </si>
  <si>
    <t>702-2009</t>
  </si>
  <si>
    <t>364-2010</t>
  </si>
  <si>
    <t>0930-2013</t>
  </si>
  <si>
    <t xml:space="preserve">ATENDER INTEGRALMENTE A LA PRIMERA INFANCIA EN EL MARCO DE LA ESTRATEGIA DE CERO A SIEMPRE </t>
  </si>
  <si>
    <t>11-694-2015</t>
  </si>
  <si>
    <t>11-1051-2015</t>
  </si>
  <si>
    <t>ATENDER A NIÑOS YNIÑAS MENORES DE 5 AÑOS O HASTA SU INGRESO AL GRADO TRANSICION</t>
  </si>
  <si>
    <t>11-1727-2016</t>
  </si>
  <si>
    <t>11-0865-2017</t>
  </si>
  <si>
    <t xml:space="preserve">PROMOVER LOS DERECHOS DE LA INFANCIA Y ADOLESCENCIA "CONSTRUYENDO JUNTOS ENTRONOS PROTECTORES </t>
  </si>
  <si>
    <t>11-1802-2017</t>
  </si>
  <si>
    <t xml:space="preserve">PRESTAR EL SERVICIO DE EDUCACION INICIAL EN EL MARCO DE LA ATENCION INTEGRAL </t>
  </si>
  <si>
    <t>11-1815-2017</t>
  </si>
  <si>
    <t>11-1277-2018</t>
  </si>
  <si>
    <t>11-1286-2018</t>
  </si>
  <si>
    <t xml:space="preserve">CARRERA 73 # 1-21 BARRIO MANDALYA </t>
  </si>
  <si>
    <t>6418169-3164902041-3118849604</t>
  </si>
  <si>
    <t>CARRERA73#1-21</t>
  </si>
  <si>
    <t>nicolasrs.fev@gmail.com - admonfev@gmail.com</t>
  </si>
  <si>
    <t xml:space="preserve">FUNDACION PAIS ESPERANZA </t>
  </si>
  <si>
    <t>CONVENIO</t>
  </si>
  <si>
    <t xml:space="preserve">EJECUCUIN DE HERRAMIENTAS PEDAGOGICAS PARA EL BUEN TRATO EN LOS COLEGIOS </t>
  </si>
  <si>
    <t xml:space="preserve">FUNDACION ANGELITOS POR AMOR </t>
  </si>
  <si>
    <t>CONVENIO ADMINISTRATIVO</t>
  </si>
  <si>
    <t xml:space="preserve">PRESTAR SERVICIOS DE ATENCION,EDUCACION Y CAPACITACIONES EN EL PROGRAMA </t>
  </si>
  <si>
    <t>SECRETARIA DISTRITAL DE INTEGRACION SOCIAL</t>
  </si>
  <si>
    <t>3762</t>
  </si>
  <si>
    <t xml:space="preserve">ANUAR RECUSRSO FISICOS Y TECNICOSY ECONOCMICOS PARA PRESTAR EL SERVICIO PRIMERA INFANCIA </t>
  </si>
  <si>
    <t>3710</t>
  </si>
  <si>
    <t>3002</t>
  </si>
  <si>
    <t>2878</t>
  </si>
  <si>
    <t>11-0647-2020</t>
  </si>
  <si>
    <t>PRESTAR LOS SERVICIOS DE EDUCACIÓN INICIAL EN EL MARCO DE LA ATENCIÓN INTEGRAL EN DESARROLLO INFANTIL EN MEDIO FAMILIAR -DIMF</t>
  </si>
  <si>
    <t>11-0645-2020</t>
  </si>
  <si>
    <t>PRESTAR EL SERVICIO, EN CENTRO DE DESARROLLO INFANTIL -CDI-</t>
  </si>
  <si>
    <t>11-1123-2020</t>
  </si>
  <si>
    <t>11-1124-2020</t>
  </si>
  <si>
    <t>11-1130-2020</t>
  </si>
  <si>
    <t>PROMOVER LA PROTECCIÓN INTEGRAL Y PROYECTOS DE VIDA,IMPLEMENTACIÓN DEL PROGRAMA GENERACIONES CON BIENESTAR MODALIDAD ÉTNICA”</t>
  </si>
  <si>
    <t>2021-11-10000220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</si>
</sst>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3" fontId="0" fillId="3" borderId="0" xfId="0" applyNumberFormat="1" applyFill="1" applyBorder="1" applyAlignment="1" applyProtection="1">
      <alignment vertical="center"/>
      <protection locked="0"/>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view="pageBreakPreview" topLeftCell="I9" zoomScale="93" zoomScaleNormal="100" zoomScaleSheetLayoutView="93" zoomScalePageLayoutView="40" workbookViewId="0">
      <selection activeCell="L20" sqref="L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4" t="str">
        <f>HYPERLINK("#MI_Oferente_Singular!A114","CAPACIDAD RESIDUAL")</f>
        <v>CAPACIDAD RESIDUAL</v>
      </c>
      <c r="F8" s="185"/>
      <c r="G8" s="186"/>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4" t="str">
        <f>HYPERLINK("#MI_Oferente_Singular!A162","TALENTO HUMANO")</f>
        <v>TALENTO HUMANO</v>
      </c>
      <c r="F9" s="185"/>
      <c r="G9" s="186"/>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4" t="str">
        <f>HYPERLINK("#MI_Oferente_Singular!F162","INFRAESTRUCTURA")</f>
        <v>INFRAESTRUCTURA</v>
      </c>
      <c r="F10" s="185"/>
      <c r="G10" s="186"/>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2720</v>
      </c>
      <c r="D15" s="35"/>
      <c r="E15" s="35"/>
      <c r="F15" s="5"/>
      <c r="G15" s="32" t="s">
        <v>1168</v>
      </c>
      <c r="H15" s="103" t="s">
        <v>187</v>
      </c>
      <c r="I15" s="32" t="s">
        <v>2624</v>
      </c>
      <c r="J15" s="108" t="s">
        <v>2626</v>
      </c>
      <c r="L15" s="210" t="s">
        <v>8</v>
      </c>
      <c r="M15" s="210"/>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8" t="s">
        <v>11</v>
      </c>
      <c r="J19" s="139" t="s">
        <v>10</v>
      </c>
      <c r="K19" s="139" t="s">
        <v>2609</v>
      </c>
      <c r="L19" s="139" t="s">
        <v>1161</v>
      </c>
      <c r="M19" s="139" t="s">
        <v>1162</v>
      </c>
      <c r="N19" s="140" t="s">
        <v>2610</v>
      </c>
      <c r="O19" s="135"/>
      <c r="Q19" s="51"/>
      <c r="R19" s="51"/>
    </row>
    <row r="20" spans="1:23" ht="30" customHeight="1" x14ac:dyDescent="0.25">
      <c r="A20" s="9"/>
      <c r="B20" s="175">
        <v>900001991</v>
      </c>
      <c r="C20" s="5"/>
      <c r="D20" s="73"/>
      <c r="E20" s="5"/>
      <c r="F20" s="5"/>
      <c r="G20" s="5"/>
      <c r="H20" s="187"/>
      <c r="I20" s="147" t="s">
        <v>1156</v>
      </c>
      <c r="J20" s="148" t="s">
        <v>189</v>
      </c>
      <c r="K20" s="149">
        <v>1385693400</v>
      </c>
      <c r="L20" s="150"/>
      <c r="M20" s="150">
        <v>44561</v>
      </c>
      <c r="N20" s="133">
        <f>+(M20-L20)/30</f>
        <v>1485.3666666666666</v>
      </c>
      <c r="O20" s="136"/>
      <c r="U20" s="132"/>
      <c r="V20" s="105">
        <f ca="1">NOW()</f>
        <v>44191.956889004628</v>
      </c>
      <c r="W20" s="105">
        <f ca="1">NOW()</f>
        <v>44191.956889004628</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7"/>
      <c r="I37" s="128"/>
      <c r="J37" s="128"/>
      <c r="K37" s="128"/>
      <c r="L37" s="128"/>
      <c r="M37" s="128"/>
      <c r="N37" s="128"/>
      <c r="O37" s="129"/>
    </row>
    <row r="38" spans="1:16" ht="21" customHeight="1" x14ac:dyDescent="0.25">
      <c r="A38" s="9"/>
      <c r="B38" s="179" t="str">
        <f>VLOOKUP(B20,EAS!A2:B1439,2,0)</f>
        <v>FUNDACIÓN ESPERANZA VIVA</v>
      </c>
      <c r="C38" s="179"/>
      <c r="D38" s="179"/>
      <c r="E38" s="179"/>
      <c r="F38" s="179"/>
      <c r="G38" s="5"/>
      <c r="H38" s="130"/>
      <c r="I38" s="191" t="s">
        <v>7</v>
      </c>
      <c r="J38" s="191"/>
      <c r="K38" s="191"/>
      <c r="L38" s="191"/>
      <c r="M38" s="191"/>
      <c r="N38" s="191"/>
      <c r="O38" s="131"/>
    </row>
    <row r="39" spans="1:16" ht="42.95" customHeight="1" thickBot="1" x14ac:dyDescent="0.3">
      <c r="A39" s="10"/>
      <c r="B39" s="11"/>
      <c r="C39" s="11"/>
      <c r="D39" s="11"/>
      <c r="E39" s="11"/>
      <c r="F39" s="11"/>
      <c r="G39" s="11"/>
      <c r="H39" s="10"/>
      <c r="I39" s="223" t="s">
        <v>2677</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2678</v>
      </c>
      <c r="C48" s="111" t="s">
        <v>31</v>
      </c>
      <c r="D48" s="109" t="s">
        <v>2680</v>
      </c>
      <c r="E48" s="143">
        <v>39472</v>
      </c>
      <c r="F48" s="143">
        <v>39813</v>
      </c>
      <c r="G48" s="158">
        <f>IF(AND(E48&lt;&gt;"",F48&lt;&gt;""),((F48-E48)/30),"")</f>
        <v>11.366666666666667</v>
      </c>
      <c r="H48" s="113" t="s">
        <v>2679</v>
      </c>
      <c r="I48" s="112" t="s">
        <v>1156</v>
      </c>
      <c r="J48" s="112" t="s">
        <v>188</v>
      </c>
      <c r="K48" s="115">
        <v>56800700</v>
      </c>
      <c r="L48" s="114" t="s">
        <v>1148</v>
      </c>
      <c r="M48" s="116">
        <v>1</v>
      </c>
      <c r="N48" s="114" t="s">
        <v>2634</v>
      </c>
      <c r="O48" s="114" t="s">
        <v>26</v>
      </c>
      <c r="P48" s="78"/>
    </row>
    <row r="49" spans="1:16" s="6" customFormat="1" ht="24.75" customHeight="1" x14ac:dyDescent="0.25">
      <c r="A49" s="141">
        <v>2</v>
      </c>
      <c r="B49" s="110" t="s">
        <v>2678</v>
      </c>
      <c r="C49" s="111" t="s">
        <v>31</v>
      </c>
      <c r="D49" s="109" t="s">
        <v>2681</v>
      </c>
      <c r="E49" s="143">
        <v>39841</v>
      </c>
      <c r="F49" s="143">
        <v>40178</v>
      </c>
      <c r="G49" s="158">
        <f t="shared" ref="G49:G50" si="2">IF(AND(E49&lt;&gt;"",F49&lt;&gt;""),((F49-E49)/30),"")</f>
        <v>11.233333333333333</v>
      </c>
      <c r="H49" s="113" t="s">
        <v>2679</v>
      </c>
      <c r="I49" s="112" t="s">
        <v>1156</v>
      </c>
      <c r="J49" s="112" t="s">
        <v>188</v>
      </c>
      <c r="K49" s="115">
        <v>59308755</v>
      </c>
      <c r="L49" s="114" t="s">
        <v>1148</v>
      </c>
      <c r="M49" s="116">
        <v>1</v>
      </c>
      <c r="N49" s="114" t="s">
        <v>2634</v>
      </c>
      <c r="O49" s="114" t="s">
        <v>26</v>
      </c>
      <c r="P49" s="78"/>
    </row>
    <row r="50" spans="1:16" s="6" customFormat="1" ht="24.75" customHeight="1" x14ac:dyDescent="0.25">
      <c r="A50" s="141">
        <v>3</v>
      </c>
      <c r="B50" s="110" t="s">
        <v>2678</v>
      </c>
      <c r="C50" s="111" t="s">
        <v>31</v>
      </c>
      <c r="D50" s="109" t="s">
        <v>2682</v>
      </c>
      <c r="E50" s="143">
        <v>40193</v>
      </c>
      <c r="F50" s="143">
        <v>40543</v>
      </c>
      <c r="G50" s="158">
        <f t="shared" si="2"/>
        <v>11.666666666666666</v>
      </c>
      <c r="H50" s="118" t="s">
        <v>2679</v>
      </c>
      <c r="I50" s="112" t="s">
        <v>1156</v>
      </c>
      <c r="J50" s="112" t="s">
        <v>188</v>
      </c>
      <c r="K50" s="115">
        <v>49444724</v>
      </c>
      <c r="L50" s="114" t="s">
        <v>1148</v>
      </c>
      <c r="M50" s="116">
        <v>1</v>
      </c>
      <c r="N50" s="114" t="s">
        <v>2634</v>
      </c>
      <c r="O50" s="114" t="s">
        <v>26</v>
      </c>
      <c r="P50" s="78"/>
    </row>
    <row r="51" spans="1:16" s="6" customFormat="1" ht="24.75" customHeight="1" outlineLevel="1" x14ac:dyDescent="0.25">
      <c r="A51" s="141">
        <v>4</v>
      </c>
      <c r="B51" s="110" t="s">
        <v>2678</v>
      </c>
      <c r="C51" s="111" t="s">
        <v>31</v>
      </c>
      <c r="D51" s="109" t="s">
        <v>2683</v>
      </c>
      <c r="E51" s="143">
        <v>41516</v>
      </c>
      <c r="F51" s="143">
        <v>42035</v>
      </c>
      <c r="G51" s="158">
        <f t="shared" ref="G51:G107" si="3">IF(AND(E51&lt;&gt;"",F51&lt;&gt;""),((F51-E51)/30),"")</f>
        <v>17.3</v>
      </c>
      <c r="H51" s="113" t="s">
        <v>2684</v>
      </c>
      <c r="I51" s="112" t="s">
        <v>1156</v>
      </c>
      <c r="J51" s="112" t="s">
        <v>188</v>
      </c>
      <c r="K51" s="115">
        <v>513562450</v>
      </c>
      <c r="L51" s="114" t="s">
        <v>1148</v>
      </c>
      <c r="M51" s="116">
        <v>1</v>
      </c>
      <c r="N51" s="114" t="s">
        <v>2634</v>
      </c>
      <c r="O51" s="114" t="s">
        <v>26</v>
      </c>
      <c r="P51" s="78"/>
    </row>
    <row r="52" spans="1:16" s="7" customFormat="1" ht="24.75" customHeight="1" outlineLevel="1" x14ac:dyDescent="0.25">
      <c r="A52" s="142">
        <v>5</v>
      </c>
      <c r="B52" s="110" t="s">
        <v>2678</v>
      </c>
      <c r="C52" s="111" t="s">
        <v>31</v>
      </c>
      <c r="D52" s="109" t="s">
        <v>2685</v>
      </c>
      <c r="E52" s="143">
        <v>42038</v>
      </c>
      <c r="F52" s="143">
        <v>42368</v>
      </c>
      <c r="G52" s="158">
        <f t="shared" si="3"/>
        <v>11</v>
      </c>
      <c r="H52" s="118" t="s">
        <v>2684</v>
      </c>
      <c r="I52" s="112" t="s">
        <v>1156</v>
      </c>
      <c r="J52" s="112" t="s">
        <v>188</v>
      </c>
      <c r="K52" s="115">
        <v>464403980</v>
      </c>
      <c r="L52" s="114" t="s">
        <v>1148</v>
      </c>
      <c r="M52" s="116">
        <v>1</v>
      </c>
      <c r="N52" s="114" t="s">
        <v>2634</v>
      </c>
      <c r="O52" s="114" t="s">
        <v>26</v>
      </c>
      <c r="P52" s="79"/>
    </row>
    <row r="53" spans="1:16" s="7" customFormat="1" ht="24.75" customHeight="1" outlineLevel="1" x14ac:dyDescent="0.25">
      <c r="A53" s="142">
        <v>6</v>
      </c>
      <c r="B53" s="110" t="s">
        <v>2678</v>
      </c>
      <c r="C53" s="111" t="s">
        <v>31</v>
      </c>
      <c r="D53" s="109" t="s">
        <v>2686</v>
      </c>
      <c r="E53" s="143">
        <v>42277</v>
      </c>
      <c r="F53" s="143">
        <v>42369</v>
      </c>
      <c r="G53" s="158">
        <f t="shared" si="3"/>
        <v>3.0666666666666669</v>
      </c>
      <c r="H53" s="118" t="s">
        <v>2687</v>
      </c>
      <c r="I53" s="112" t="s">
        <v>1156</v>
      </c>
      <c r="J53" s="112" t="s">
        <v>188</v>
      </c>
      <c r="K53" s="115">
        <v>208640688</v>
      </c>
      <c r="L53" s="114" t="s">
        <v>1148</v>
      </c>
      <c r="M53" s="116">
        <v>1</v>
      </c>
      <c r="N53" s="114" t="s">
        <v>2634</v>
      </c>
      <c r="O53" s="114" t="s">
        <v>26</v>
      </c>
      <c r="P53" s="79"/>
    </row>
    <row r="54" spans="1:16" s="7" customFormat="1" ht="24.75" customHeight="1" outlineLevel="1" x14ac:dyDescent="0.25">
      <c r="A54" s="142">
        <v>7</v>
      </c>
      <c r="B54" s="110" t="s">
        <v>2678</v>
      </c>
      <c r="C54" s="111" t="s">
        <v>31</v>
      </c>
      <c r="D54" s="109" t="s">
        <v>2688</v>
      </c>
      <c r="E54" s="143">
        <v>42380</v>
      </c>
      <c r="F54" s="143">
        <v>42719</v>
      </c>
      <c r="G54" s="158">
        <f t="shared" si="3"/>
        <v>11.3</v>
      </c>
      <c r="H54" s="113" t="s">
        <v>2687</v>
      </c>
      <c r="I54" s="112" t="s">
        <v>1156</v>
      </c>
      <c r="J54" s="112" t="s">
        <v>188</v>
      </c>
      <c r="K54" s="117">
        <v>80739630</v>
      </c>
      <c r="L54" s="114" t="s">
        <v>1148</v>
      </c>
      <c r="M54" s="116">
        <v>1</v>
      </c>
      <c r="N54" s="114" t="s">
        <v>2634</v>
      </c>
      <c r="O54" s="114" t="s">
        <v>26</v>
      </c>
      <c r="P54" s="79"/>
    </row>
    <row r="55" spans="1:16" s="7" customFormat="1" ht="24.75" customHeight="1" outlineLevel="1" x14ac:dyDescent="0.25">
      <c r="A55" s="142">
        <v>8</v>
      </c>
      <c r="B55" s="110" t="s">
        <v>2678</v>
      </c>
      <c r="C55" s="111" t="s">
        <v>31</v>
      </c>
      <c r="D55" s="109" t="s">
        <v>2689</v>
      </c>
      <c r="E55" s="143">
        <v>42907</v>
      </c>
      <c r="F55" s="143">
        <v>43100</v>
      </c>
      <c r="G55" s="158">
        <f t="shared" si="3"/>
        <v>6.4333333333333336</v>
      </c>
      <c r="H55" s="113" t="s">
        <v>2690</v>
      </c>
      <c r="I55" s="112" t="s">
        <v>1156</v>
      </c>
      <c r="J55" s="112" t="s">
        <v>188</v>
      </c>
      <c r="K55" s="117">
        <v>902330649</v>
      </c>
      <c r="L55" s="114" t="s">
        <v>1148</v>
      </c>
      <c r="M55" s="116">
        <v>1</v>
      </c>
      <c r="N55" s="114" t="s">
        <v>2634</v>
      </c>
      <c r="O55" s="114" t="s">
        <v>26</v>
      </c>
      <c r="P55" s="79"/>
    </row>
    <row r="56" spans="1:16" s="7" customFormat="1" ht="24.75" customHeight="1" outlineLevel="1" x14ac:dyDescent="0.25">
      <c r="A56" s="142">
        <v>9</v>
      </c>
      <c r="B56" s="110" t="s">
        <v>2678</v>
      </c>
      <c r="C56" s="111" t="s">
        <v>31</v>
      </c>
      <c r="D56" s="109" t="s">
        <v>2691</v>
      </c>
      <c r="E56" s="143">
        <v>43085</v>
      </c>
      <c r="F56" s="143">
        <v>43404</v>
      </c>
      <c r="G56" s="158">
        <f t="shared" si="3"/>
        <v>10.633333333333333</v>
      </c>
      <c r="H56" s="113" t="s">
        <v>2692</v>
      </c>
      <c r="I56" s="112" t="s">
        <v>1156</v>
      </c>
      <c r="J56" s="112" t="s">
        <v>188</v>
      </c>
      <c r="K56" s="117">
        <v>578702699</v>
      </c>
      <c r="L56" s="114" t="s">
        <v>1148</v>
      </c>
      <c r="M56" s="116">
        <v>1</v>
      </c>
      <c r="N56" s="114" t="s">
        <v>2634</v>
      </c>
      <c r="O56" s="114" t="s">
        <v>26</v>
      </c>
      <c r="P56" s="79"/>
    </row>
    <row r="57" spans="1:16" s="7" customFormat="1" ht="24.75" customHeight="1" outlineLevel="1" x14ac:dyDescent="0.25">
      <c r="A57" s="142">
        <v>10</v>
      </c>
      <c r="B57" s="64" t="s">
        <v>2678</v>
      </c>
      <c r="C57" s="65" t="s">
        <v>31</v>
      </c>
      <c r="D57" s="63" t="s">
        <v>2693</v>
      </c>
      <c r="E57" s="143">
        <v>43084</v>
      </c>
      <c r="F57" s="143">
        <v>43404</v>
      </c>
      <c r="G57" s="158">
        <f t="shared" si="3"/>
        <v>10.666666666666666</v>
      </c>
      <c r="H57" s="64" t="s">
        <v>2692</v>
      </c>
      <c r="I57" s="63" t="s">
        <v>1156</v>
      </c>
      <c r="J57" s="63" t="s">
        <v>188</v>
      </c>
      <c r="K57" s="66">
        <v>1668841832</v>
      </c>
      <c r="L57" s="65" t="s">
        <v>1148</v>
      </c>
      <c r="M57" s="67">
        <v>1</v>
      </c>
      <c r="N57" s="65" t="s">
        <v>2634</v>
      </c>
      <c r="O57" s="65" t="s">
        <v>26</v>
      </c>
      <c r="P57" s="79"/>
    </row>
    <row r="58" spans="1:16" s="7" customFormat="1" ht="24.75" customHeight="1" outlineLevel="1" x14ac:dyDescent="0.25">
      <c r="A58" s="142">
        <v>11</v>
      </c>
      <c r="B58" s="64" t="s">
        <v>2678</v>
      </c>
      <c r="C58" s="65" t="s">
        <v>31</v>
      </c>
      <c r="D58" s="63" t="s">
        <v>2694</v>
      </c>
      <c r="E58" s="143">
        <v>43405</v>
      </c>
      <c r="F58" s="143">
        <v>43465</v>
      </c>
      <c r="G58" s="158">
        <f t="shared" si="3"/>
        <v>2</v>
      </c>
      <c r="H58" s="64" t="s">
        <v>2692</v>
      </c>
      <c r="I58" s="63" t="s">
        <v>1156</v>
      </c>
      <c r="J58" s="63" t="s">
        <v>188</v>
      </c>
      <c r="K58" s="66">
        <v>229398816</v>
      </c>
      <c r="L58" s="65" t="s">
        <v>1148</v>
      </c>
      <c r="M58" s="67">
        <v>1</v>
      </c>
      <c r="N58" s="65" t="s">
        <v>2634</v>
      </c>
      <c r="O58" s="65" t="s">
        <v>26</v>
      </c>
      <c r="P58" s="79"/>
    </row>
    <row r="59" spans="1:16" s="7" customFormat="1" ht="24.75" customHeight="1" outlineLevel="1" x14ac:dyDescent="0.25">
      <c r="A59" s="142">
        <v>12</v>
      </c>
      <c r="B59" s="64" t="s">
        <v>2678</v>
      </c>
      <c r="C59" s="65" t="s">
        <v>31</v>
      </c>
      <c r="D59" s="63" t="s">
        <v>2695</v>
      </c>
      <c r="E59" s="143">
        <v>43405</v>
      </c>
      <c r="F59" s="143">
        <v>43441</v>
      </c>
      <c r="G59" s="158">
        <f t="shared" si="3"/>
        <v>1.2</v>
      </c>
      <c r="H59" s="64" t="s">
        <v>2692</v>
      </c>
      <c r="I59" s="63" t="s">
        <v>1156</v>
      </c>
      <c r="J59" s="63" t="s">
        <v>188</v>
      </c>
      <c r="K59" s="66">
        <v>66374520</v>
      </c>
      <c r="L59" s="65" t="s">
        <v>1148</v>
      </c>
      <c r="M59" s="67">
        <v>1</v>
      </c>
      <c r="N59" s="65" t="s">
        <v>2634</v>
      </c>
      <c r="O59" s="65" t="s">
        <v>26</v>
      </c>
      <c r="P59" s="79"/>
    </row>
    <row r="60" spans="1:16" s="7" customFormat="1" ht="24.75" customHeight="1" outlineLevel="1" x14ac:dyDescent="0.25">
      <c r="A60" s="142">
        <v>13</v>
      </c>
      <c r="B60" s="64" t="s">
        <v>2700</v>
      </c>
      <c r="C60" s="65" t="s">
        <v>32</v>
      </c>
      <c r="D60" s="63" t="s">
        <v>2701</v>
      </c>
      <c r="E60" s="143">
        <v>42765</v>
      </c>
      <c r="F60" s="143">
        <v>43069</v>
      </c>
      <c r="G60" s="158">
        <f t="shared" si="3"/>
        <v>10.133333333333333</v>
      </c>
      <c r="H60" s="64" t="s">
        <v>2702</v>
      </c>
      <c r="I60" s="63" t="s">
        <v>1156</v>
      </c>
      <c r="J60" s="63" t="s">
        <v>196</v>
      </c>
      <c r="K60" s="66">
        <v>20000000</v>
      </c>
      <c r="L60" s="65" t="s">
        <v>1148</v>
      </c>
      <c r="M60" s="67">
        <v>1</v>
      </c>
      <c r="N60" s="65" t="s">
        <v>2634</v>
      </c>
      <c r="O60" s="65" t="s">
        <v>26</v>
      </c>
      <c r="P60" s="79"/>
    </row>
    <row r="61" spans="1:16" s="7" customFormat="1" ht="24.75" customHeight="1" outlineLevel="1" x14ac:dyDescent="0.25">
      <c r="A61" s="142">
        <v>14</v>
      </c>
      <c r="B61" s="64" t="s">
        <v>2700</v>
      </c>
      <c r="C61" s="65" t="s">
        <v>32</v>
      </c>
      <c r="D61" s="63" t="s">
        <v>2704</v>
      </c>
      <c r="E61" s="143">
        <v>43115</v>
      </c>
      <c r="F61" s="143">
        <v>43403</v>
      </c>
      <c r="G61" s="158">
        <f t="shared" si="3"/>
        <v>9.6</v>
      </c>
      <c r="H61" s="64" t="s">
        <v>2702</v>
      </c>
      <c r="I61" s="63" t="s">
        <v>1156</v>
      </c>
      <c r="J61" s="63" t="s">
        <v>196</v>
      </c>
      <c r="K61" s="66">
        <v>20000000</v>
      </c>
      <c r="L61" s="65" t="s">
        <v>1148</v>
      </c>
      <c r="M61" s="67">
        <v>1</v>
      </c>
      <c r="N61" s="65" t="s">
        <v>2634</v>
      </c>
      <c r="O61" s="65" t="s">
        <v>26</v>
      </c>
      <c r="P61" s="79"/>
    </row>
    <row r="62" spans="1:16" s="7" customFormat="1" ht="24.75" customHeight="1" outlineLevel="1" x14ac:dyDescent="0.25">
      <c r="A62" s="142">
        <v>15</v>
      </c>
      <c r="B62" s="64" t="s">
        <v>2703</v>
      </c>
      <c r="C62" s="65" t="s">
        <v>32</v>
      </c>
      <c r="D62" s="63" t="s">
        <v>2704</v>
      </c>
      <c r="E62" s="143">
        <v>43151</v>
      </c>
      <c r="F62" s="143">
        <v>43615</v>
      </c>
      <c r="G62" s="158">
        <f t="shared" si="3"/>
        <v>15.466666666666667</v>
      </c>
      <c r="H62" s="64" t="s">
        <v>2705</v>
      </c>
      <c r="I62" s="63" t="s">
        <v>1156</v>
      </c>
      <c r="J62" s="63" t="s">
        <v>188</v>
      </c>
      <c r="K62" s="66">
        <v>45000000</v>
      </c>
      <c r="L62" s="65" t="s">
        <v>1148</v>
      </c>
      <c r="M62" s="67">
        <v>1</v>
      </c>
      <c r="N62" s="65" t="s">
        <v>2634</v>
      </c>
      <c r="O62" s="65" t="s">
        <v>26</v>
      </c>
      <c r="P62" s="79"/>
    </row>
    <row r="63" spans="1:16" s="7" customFormat="1" ht="24.75" customHeight="1" outlineLevel="1" x14ac:dyDescent="0.25">
      <c r="A63" s="142">
        <v>16</v>
      </c>
      <c r="B63" s="64" t="s">
        <v>2706</v>
      </c>
      <c r="C63" s="65" t="s">
        <v>31</v>
      </c>
      <c r="D63" s="63" t="s">
        <v>2707</v>
      </c>
      <c r="E63" s="143">
        <v>40703</v>
      </c>
      <c r="F63" s="143">
        <v>40841</v>
      </c>
      <c r="G63" s="158">
        <f t="shared" si="3"/>
        <v>4.5999999999999996</v>
      </c>
      <c r="H63" s="64" t="s">
        <v>2708</v>
      </c>
      <c r="I63" s="63" t="s">
        <v>1156</v>
      </c>
      <c r="J63" s="63" t="s">
        <v>59</v>
      </c>
      <c r="K63" s="66">
        <v>99938109</v>
      </c>
      <c r="L63" s="65" t="s">
        <v>1148</v>
      </c>
      <c r="M63" s="67">
        <v>1</v>
      </c>
      <c r="N63" s="65" t="s">
        <v>2634</v>
      </c>
      <c r="O63" s="65" t="s">
        <v>26</v>
      </c>
      <c r="P63" s="79"/>
    </row>
    <row r="64" spans="1:16" s="7" customFormat="1" ht="24.75" customHeight="1" outlineLevel="1" x14ac:dyDescent="0.25">
      <c r="A64" s="142">
        <v>17</v>
      </c>
      <c r="B64" s="64" t="s">
        <v>2706</v>
      </c>
      <c r="C64" s="65" t="s">
        <v>31</v>
      </c>
      <c r="D64" s="63" t="s">
        <v>2709</v>
      </c>
      <c r="E64" s="143">
        <v>40764</v>
      </c>
      <c r="F64" s="143">
        <v>40882</v>
      </c>
      <c r="G64" s="158">
        <f t="shared" si="3"/>
        <v>3.9333333333333331</v>
      </c>
      <c r="H64" s="64" t="s">
        <v>2708</v>
      </c>
      <c r="I64" s="63" t="s">
        <v>1156</v>
      </c>
      <c r="J64" s="63" t="s">
        <v>59</v>
      </c>
      <c r="K64" s="66">
        <v>113847525</v>
      </c>
      <c r="L64" s="65" t="s">
        <v>1148</v>
      </c>
      <c r="M64" s="67">
        <v>1</v>
      </c>
      <c r="N64" s="65" t="s">
        <v>2634</v>
      </c>
      <c r="O64" s="65" t="s">
        <v>26</v>
      </c>
      <c r="P64" s="79"/>
    </row>
    <row r="65" spans="1:16" s="7" customFormat="1" ht="24.75" customHeight="1" outlineLevel="1" x14ac:dyDescent="0.25">
      <c r="A65" s="142">
        <v>18</v>
      </c>
      <c r="B65" s="64" t="s">
        <v>2706</v>
      </c>
      <c r="C65" s="65" t="s">
        <v>31</v>
      </c>
      <c r="D65" s="63" t="s">
        <v>2710</v>
      </c>
      <c r="E65" s="143">
        <v>40246</v>
      </c>
      <c r="F65" s="143">
        <v>40582</v>
      </c>
      <c r="G65" s="158">
        <f t="shared" si="3"/>
        <v>11.2</v>
      </c>
      <c r="H65" s="64" t="s">
        <v>2708</v>
      </c>
      <c r="I65" s="63" t="s">
        <v>1156</v>
      </c>
      <c r="J65" s="63" t="s">
        <v>59</v>
      </c>
      <c r="K65" s="66">
        <v>407501696</v>
      </c>
      <c r="L65" s="65" t="s">
        <v>1148</v>
      </c>
      <c r="M65" s="67">
        <v>1</v>
      </c>
      <c r="N65" s="65" t="s">
        <v>2634</v>
      </c>
      <c r="O65" s="65" t="s">
        <v>26</v>
      </c>
      <c r="P65" s="79"/>
    </row>
    <row r="66" spans="1:16" s="7" customFormat="1" ht="24.75" customHeight="1" outlineLevel="1" x14ac:dyDescent="0.25">
      <c r="A66" s="142">
        <v>19</v>
      </c>
      <c r="B66" s="64" t="s">
        <v>2706</v>
      </c>
      <c r="C66" s="65" t="s">
        <v>31</v>
      </c>
      <c r="D66" s="63" t="s">
        <v>2711</v>
      </c>
      <c r="E66" s="143">
        <v>40221</v>
      </c>
      <c r="F66" s="143">
        <v>40689</v>
      </c>
      <c r="G66" s="158">
        <f t="shared" si="3"/>
        <v>15.6</v>
      </c>
      <c r="H66" s="64" t="s">
        <v>2708</v>
      </c>
      <c r="I66" s="63" t="s">
        <v>1156</v>
      </c>
      <c r="J66" s="63" t="s">
        <v>59</v>
      </c>
      <c r="K66" s="66">
        <v>620908223</v>
      </c>
      <c r="L66" s="65" t="s">
        <v>1148</v>
      </c>
      <c r="M66" s="67">
        <v>1</v>
      </c>
      <c r="N66" s="65" t="s">
        <v>2634</v>
      </c>
      <c r="O66" s="65" t="s">
        <v>26</v>
      </c>
      <c r="P66" s="79"/>
    </row>
    <row r="67" spans="1:16" s="7" customFormat="1" ht="24.75" customHeight="1" outlineLevel="1" x14ac:dyDescent="0.25">
      <c r="A67" s="142">
        <v>20</v>
      </c>
      <c r="B67" s="64" t="s">
        <v>2678</v>
      </c>
      <c r="C67" s="65" t="s">
        <v>31</v>
      </c>
      <c r="D67" s="63" t="s">
        <v>2712</v>
      </c>
      <c r="E67" s="143">
        <v>43887</v>
      </c>
      <c r="F67" s="143">
        <v>44043</v>
      </c>
      <c r="G67" s="158">
        <f t="shared" si="3"/>
        <v>5.2</v>
      </c>
      <c r="H67" s="64" t="s">
        <v>2713</v>
      </c>
      <c r="I67" s="63" t="s">
        <v>1156</v>
      </c>
      <c r="J67" s="63" t="s">
        <v>188</v>
      </c>
      <c r="K67" s="66">
        <v>1021326818</v>
      </c>
      <c r="L67" s="65" t="s">
        <v>1148</v>
      </c>
      <c r="M67" s="67">
        <v>1</v>
      </c>
      <c r="N67" s="65" t="s">
        <v>2634</v>
      </c>
      <c r="O67" s="65" t="s">
        <v>1148</v>
      </c>
      <c r="P67" s="79"/>
    </row>
    <row r="68" spans="1:16" s="7" customFormat="1" ht="24.75" customHeight="1" outlineLevel="1" x14ac:dyDescent="0.25">
      <c r="A68" s="142">
        <v>21</v>
      </c>
      <c r="B68" s="64" t="s">
        <v>2678</v>
      </c>
      <c r="C68" s="65" t="s">
        <v>31</v>
      </c>
      <c r="D68" s="63" t="s">
        <v>2714</v>
      </c>
      <c r="E68" s="143">
        <v>43887</v>
      </c>
      <c r="F68" s="143">
        <v>44043</v>
      </c>
      <c r="G68" s="158">
        <f t="shared" si="3"/>
        <v>5.2</v>
      </c>
      <c r="H68" s="64" t="s">
        <v>2715</v>
      </c>
      <c r="I68" s="63" t="s">
        <v>1156</v>
      </c>
      <c r="J68" s="63" t="s">
        <v>59</v>
      </c>
      <c r="K68" s="66">
        <v>397853650</v>
      </c>
      <c r="L68" s="65" t="s">
        <v>1148</v>
      </c>
      <c r="M68" s="67">
        <v>1</v>
      </c>
      <c r="N68" s="65" t="s">
        <v>2634</v>
      </c>
      <c r="O68" s="65" t="s">
        <v>1148</v>
      </c>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1"/>
      <c r="C91" s="123"/>
      <c r="D91" s="120"/>
      <c r="E91" s="143"/>
      <c r="F91" s="143"/>
      <c r="G91" s="158" t="str">
        <f t="shared" si="3"/>
        <v/>
      </c>
      <c r="H91" s="121"/>
      <c r="I91" s="120"/>
      <c r="J91" s="120"/>
      <c r="K91" s="122"/>
      <c r="L91" s="123"/>
      <c r="M91" s="116"/>
      <c r="N91" s="123"/>
      <c r="O91" s="123"/>
      <c r="P91" s="79"/>
    </row>
    <row r="92" spans="1:16" s="7" customFormat="1" ht="24.75" customHeight="1" outlineLevel="1" x14ac:dyDescent="0.25">
      <c r="A92" s="141">
        <v>45</v>
      </c>
      <c r="B92" s="121"/>
      <c r="C92" s="123"/>
      <c r="D92" s="120"/>
      <c r="E92" s="143"/>
      <c r="F92" s="143"/>
      <c r="G92" s="158" t="str">
        <f t="shared" si="3"/>
        <v/>
      </c>
      <c r="H92" s="121"/>
      <c r="I92" s="120"/>
      <c r="J92" s="120"/>
      <c r="K92" s="122"/>
      <c r="L92" s="123"/>
      <c r="M92" s="116"/>
      <c r="N92" s="123"/>
      <c r="O92" s="123"/>
      <c r="P92" s="79"/>
    </row>
    <row r="93" spans="1:16" s="7" customFormat="1" ht="24.75" customHeight="1" outlineLevel="1" x14ac:dyDescent="0.25">
      <c r="A93" s="141">
        <v>46</v>
      </c>
      <c r="B93" s="121"/>
      <c r="C93" s="123"/>
      <c r="D93" s="120"/>
      <c r="E93" s="143"/>
      <c r="F93" s="143"/>
      <c r="G93" s="158" t="str">
        <f t="shared" si="3"/>
        <v/>
      </c>
      <c r="H93" s="121"/>
      <c r="I93" s="120"/>
      <c r="J93" s="120"/>
      <c r="K93" s="122"/>
      <c r="L93" s="123"/>
      <c r="M93" s="116"/>
      <c r="N93" s="123"/>
      <c r="O93" s="123"/>
      <c r="P93" s="79"/>
    </row>
    <row r="94" spans="1:16" s="7" customFormat="1" ht="24.75" customHeight="1" outlineLevel="1" x14ac:dyDescent="0.25">
      <c r="A94" s="141">
        <v>47</v>
      </c>
      <c r="B94" s="121"/>
      <c r="C94" s="123"/>
      <c r="D94" s="120"/>
      <c r="E94" s="143"/>
      <c r="F94" s="143"/>
      <c r="G94" s="158" t="str">
        <f t="shared" si="3"/>
        <v/>
      </c>
      <c r="H94" s="121"/>
      <c r="I94" s="120"/>
      <c r="J94" s="120"/>
      <c r="K94" s="122"/>
      <c r="L94" s="123"/>
      <c r="M94" s="116"/>
      <c r="N94" s="123"/>
      <c r="O94" s="123"/>
      <c r="P94" s="79"/>
    </row>
    <row r="95" spans="1:16" s="7" customFormat="1" ht="24.75" customHeight="1" outlineLevel="1" x14ac:dyDescent="0.25">
      <c r="A95" s="142">
        <v>48</v>
      </c>
      <c r="B95" s="121"/>
      <c r="C95" s="123"/>
      <c r="D95" s="120"/>
      <c r="E95" s="143"/>
      <c r="F95" s="143"/>
      <c r="G95" s="158" t="str">
        <f t="shared" si="3"/>
        <v/>
      </c>
      <c r="H95" s="121"/>
      <c r="I95" s="120"/>
      <c r="J95" s="120"/>
      <c r="K95" s="122"/>
      <c r="L95" s="123"/>
      <c r="M95" s="116"/>
      <c r="N95" s="123"/>
      <c r="O95" s="123"/>
      <c r="P95" s="79"/>
    </row>
    <row r="96" spans="1:16" s="7" customFormat="1" ht="24.75" customHeight="1" outlineLevel="1" x14ac:dyDescent="0.25">
      <c r="A96" s="142">
        <v>49</v>
      </c>
      <c r="B96" s="121"/>
      <c r="C96" s="123"/>
      <c r="D96" s="120"/>
      <c r="E96" s="143"/>
      <c r="F96" s="143"/>
      <c r="G96" s="158" t="str">
        <f t="shared" si="3"/>
        <v/>
      </c>
      <c r="H96" s="121"/>
      <c r="I96" s="120"/>
      <c r="J96" s="120"/>
      <c r="K96" s="122"/>
      <c r="L96" s="123"/>
      <c r="M96" s="116"/>
      <c r="N96" s="123"/>
      <c r="O96" s="123"/>
      <c r="P96" s="79"/>
    </row>
    <row r="97" spans="1:16" s="7" customFormat="1" ht="24.75" customHeight="1" outlineLevel="1" x14ac:dyDescent="0.25">
      <c r="A97" s="142">
        <v>50</v>
      </c>
      <c r="B97" s="121"/>
      <c r="C97" s="123"/>
      <c r="D97" s="120"/>
      <c r="E97" s="143"/>
      <c r="F97" s="143"/>
      <c r="G97" s="158" t="str">
        <f t="shared" si="3"/>
        <v/>
      </c>
      <c r="H97" s="121"/>
      <c r="I97" s="120"/>
      <c r="J97" s="120"/>
      <c r="K97" s="122"/>
      <c r="L97" s="123"/>
      <c r="M97" s="116"/>
      <c r="N97" s="123"/>
      <c r="O97" s="123"/>
      <c r="P97" s="79"/>
    </row>
    <row r="98" spans="1:16" s="7" customFormat="1" ht="24.75" customHeight="1" outlineLevel="1" x14ac:dyDescent="0.25">
      <c r="A98" s="142">
        <v>51</v>
      </c>
      <c r="B98" s="121"/>
      <c r="C98" s="123"/>
      <c r="D98" s="120"/>
      <c r="E98" s="143"/>
      <c r="F98" s="143"/>
      <c r="G98" s="158" t="str">
        <f t="shared" si="3"/>
        <v/>
      </c>
      <c r="H98" s="121"/>
      <c r="I98" s="120"/>
      <c r="J98" s="120"/>
      <c r="K98" s="122"/>
      <c r="L98" s="123"/>
      <c r="M98" s="116"/>
      <c r="N98" s="123"/>
      <c r="O98" s="123"/>
      <c r="P98" s="79"/>
    </row>
    <row r="99" spans="1:16" s="7" customFormat="1" ht="24.75" customHeight="1" outlineLevel="1" x14ac:dyDescent="0.25">
      <c r="A99" s="142">
        <v>52</v>
      </c>
      <c r="B99" s="121"/>
      <c r="C99" s="123"/>
      <c r="D99" s="120"/>
      <c r="E99" s="143"/>
      <c r="F99" s="143"/>
      <c r="G99" s="158" t="str">
        <f t="shared" si="3"/>
        <v/>
      </c>
      <c r="H99" s="121"/>
      <c r="I99" s="120"/>
      <c r="J99" s="120"/>
      <c r="K99" s="122"/>
      <c r="L99" s="123"/>
      <c r="M99" s="116"/>
      <c r="N99" s="123"/>
      <c r="O99" s="123"/>
      <c r="P99" s="79"/>
    </row>
    <row r="100" spans="1:16" s="7" customFormat="1" ht="24.75" customHeight="1" outlineLevel="1" x14ac:dyDescent="0.25">
      <c r="A100" s="142">
        <v>53</v>
      </c>
      <c r="B100" s="121"/>
      <c r="C100" s="123"/>
      <c r="D100" s="120"/>
      <c r="E100" s="143"/>
      <c r="F100" s="143"/>
      <c r="G100" s="158" t="str">
        <f t="shared" si="3"/>
        <v/>
      </c>
      <c r="H100" s="121"/>
      <c r="I100" s="120"/>
      <c r="J100" s="120"/>
      <c r="K100" s="122"/>
      <c r="L100" s="123"/>
      <c r="M100" s="116"/>
      <c r="N100" s="123"/>
      <c r="O100" s="123"/>
      <c r="P100" s="79"/>
    </row>
    <row r="101" spans="1:16" s="7" customFormat="1" ht="24.75" customHeight="1" outlineLevel="1" x14ac:dyDescent="0.25">
      <c r="A101" s="142">
        <v>54</v>
      </c>
      <c r="B101" s="121"/>
      <c r="C101" s="123"/>
      <c r="D101" s="120"/>
      <c r="E101" s="143"/>
      <c r="F101" s="143"/>
      <c r="G101" s="158" t="str">
        <f t="shared" si="3"/>
        <v/>
      </c>
      <c r="H101" s="121"/>
      <c r="I101" s="120"/>
      <c r="J101" s="120"/>
      <c r="K101" s="122"/>
      <c r="L101" s="123"/>
      <c r="M101" s="116"/>
      <c r="N101" s="123"/>
      <c r="O101" s="123"/>
      <c r="P101" s="79"/>
    </row>
    <row r="102" spans="1:16" s="7" customFormat="1" ht="24.75" customHeight="1" outlineLevel="1" x14ac:dyDescent="0.25">
      <c r="A102" s="142">
        <v>55</v>
      </c>
      <c r="B102" s="121"/>
      <c r="C102" s="123"/>
      <c r="D102" s="120"/>
      <c r="E102" s="143"/>
      <c r="F102" s="143"/>
      <c r="G102" s="158" t="str">
        <f t="shared" si="3"/>
        <v/>
      </c>
      <c r="H102" s="121"/>
      <c r="I102" s="120"/>
      <c r="J102" s="120"/>
      <c r="K102" s="122"/>
      <c r="L102" s="123"/>
      <c r="M102" s="116"/>
      <c r="N102" s="123"/>
      <c r="O102" s="123"/>
      <c r="P102" s="79"/>
    </row>
    <row r="103" spans="1:16" s="7" customFormat="1" ht="24.75" customHeight="1" outlineLevel="1" x14ac:dyDescent="0.25">
      <c r="A103" s="142">
        <v>56</v>
      </c>
      <c r="B103" s="121"/>
      <c r="C103" s="123"/>
      <c r="D103" s="120"/>
      <c r="E103" s="143"/>
      <c r="F103" s="143"/>
      <c r="G103" s="158" t="str">
        <f t="shared" si="3"/>
        <v/>
      </c>
      <c r="H103" s="121"/>
      <c r="I103" s="120"/>
      <c r="J103" s="120"/>
      <c r="K103" s="122"/>
      <c r="L103" s="123"/>
      <c r="M103" s="116"/>
      <c r="N103" s="123"/>
      <c r="O103" s="123"/>
      <c r="P103" s="79"/>
    </row>
    <row r="104" spans="1:16" s="7" customFormat="1" ht="24.75" customHeight="1" outlineLevel="1" x14ac:dyDescent="0.25">
      <c r="A104" s="142">
        <v>57</v>
      </c>
      <c r="B104" s="121"/>
      <c r="C104" s="123"/>
      <c r="D104" s="120"/>
      <c r="E104" s="143"/>
      <c r="F104" s="143"/>
      <c r="G104" s="158" t="str">
        <f t="shared" si="3"/>
        <v/>
      </c>
      <c r="H104" s="121"/>
      <c r="I104" s="120"/>
      <c r="J104" s="120"/>
      <c r="K104" s="122"/>
      <c r="L104" s="123"/>
      <c r="M104" s="116"/>
      <c r="N104" s="123"/>
      <c r="O104" s="123"/>
      <c r="P104" s="79"/>
    </row>
    <row r="105" spans="1:16" s="7" customFormat="1" ht="24.75" customHeight="1" outlineLevel="1" x14ac:dyDescent="0.25">
      <c r="A105" s="142">
        <v>58</v>
      </c>
      <c r="B105" s="121"/>
      <c r="C105" s="123"/>
      <c r="D105" s="120"/>
      <c r="E105" s="143"/>
      <c r="F105" s="143"/>
      <c r="G105" s="158" t="str">
        <f t="shared" si="3"/>
        <v/>
      </c>
      <c r="H105" s="121"/>
      <c r="I105" s="120"/>
      <c r="J105" s="120"/>
      <c r="K105" s="122"/>
      <c r="L105" s="123"/>
      <c r="M105" s="116"/>
      <c r="N105" s="123"/>
      <c r="O105" s="123"/>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2717</v>
      </c>
      <c r="E114" s="143">
        <v>44044</v>
      </c>
      <c r="F114" s="143">
        <v>44196</v>
      </c>
      <c r="G114" s="158">
        <f>IF(AND(E114&lt;&gt;"",F114&lt;&gt;""),((F114-E114)/30),"")</f>
        <v>5.0666666666666664</v>
      </c>
      <c r="H114" s="121" t="s">
        <v>2713</v>
      </c>
      <c r="I114" s="120" t="s">
        <v>1156</v>
      </c>
      <c r="J114" s="120" t="s">
        <v>188</v>
      </c>
      <c r="K114" s="122">
        <v>919167779</v>
      </c>
      <c r="L114" s="100">
        <f>+IF(AND(K114&gt;0,O114="Ejecución"),(K114/877802)*Tabla28[[#This Row],[% participación]],IF(AND(K114&gt;0,O114&lt;&gt;"Ejecución"),"-",""))</f>
        <v>1047.124270621393</v>
      </c>
      <c r="M114" s="123" t="s">
        <v>1148</v>
      </c>
      <c r="N114" s="171">
        <v>1</v>
      </c>
      <c r="O114" s="160" t="s">
        <v>1150</v>
      </c>
      <c r="P114" s="78"/>
    </row>
    <row r="115" spans="1:16" s="6" customFormat="1" ht="24.75" customHeight="1" x14ac:dyDescent="0.25">
      <c r="A115" s="141">
        <v>2</v>
      </c>
      <c r="B115" s="159" t="s">
        <v>2665</v>
      </c>
      <c r="C115" s="161" t="s">
        <v>31</v>
      </c>
      <c r="D115" s="63" t="s">
        <v>2716</v>
      </c>
      <c r="E115" s="143">
        <v>44044</v>
      </c>
      <c r="F115" s="143">
        <v>44196</v>
      </c>
      <c r="G115" s="158">
        <f t="shared" ref="G115:G116" si="4">IF(AND(E115&lt;&gt;"",F115&lt;&gt;""),((F115-E115)/30),"")</f>
        <v>5.0666666666666664</v>
      </c>
      <c r="H115" s="121" t="s">
        <v>2715</v>
      </c>
      <c r="I115" s="63" t="s">
        <v>1156</v>
      </c>
      <c r="J115" s="63" t="s">
        <v>59</v>
      </c>
      <c r="K115" s="68">
        <v>363302520</v>
      </c>
      <c r="L115" s="100">
        <f>+IF(AND(K115&gt;0,O115="Ejecución"),(K115/877802)*Tabla28[[#This Row],[% participación]],IF(AND(K115&gt;0,O115&lt;&gt;"Ejecución"),"-",""))</f>
        <v>413.87752591131027</v>
      </c>
      <c r="M115" s="65" t="s">
        <v>1148</v>
      </c>
      <c r="N115" s="171">
        <v>1</v>
      </c>
      <c r="O115" s="160" t="s">
        <v>1150</v>
      </c>
      <c r="P115" s="78"/>
    </row>
    <row r="116" spans="1:16" s="6" customFormat="1" ht="24.75" customHeight="1" x14ac:dyDescent="0.2">
      <c r="A116" s="141">
        <v>3</v>
      </c>
      <c r="B116" s="159" t="s">
        <v>2665</v>
      </c>
      <c r="C116" s="161" t="s">
        <v>31</v>
      </c>
      <c r="D116" s="63" t="s">
        <v>2718</v>
      </c>
      <c r="E116" s="143">
        <v>44046</v>
      </c>
      <c r="F116" s="143">
        <v>44180</v>
      </c>
      <c r="G116" s="158">
        <f t="shared" si="4"/>
        <v>4.4666666666666668</v>
      </c>
      <c r="H116" s="177" t="s">
        <v>2719</v>
      </c>
      <c r="I116" s="63" t="s">
        <v>1156</v>
      </c>
      <c r="J116" s="63" t="s">
        <v>188</v>
      </c>
      <c r="K116" s="68">
        <v>140208440</v>
      </c>
      <c r="L116" s="100">
        <f>+IF(AND(K116&gt;0,O116="Ejecución"),(K116/877802)*Tabla28[[#This Row],[% participación]],IF(AND(K116&gt;0,O116&lt;&gt;"Ejecución"),"-",""))</f>
        <v>159.72672652830593</v>
      </c>
      <c r="M116" s="65" t="s">
        <v>1148</v>
      </c>
      <c r="N116" s="171">
        <v>1</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2">
        <v>7</v>
      </c>
      <c r="B120" s="159" t="s">
        <v>2665</v>
      </c>
      <c r="C120" s="161" t="s">
        <v>31</v>
      </c>
      <c r="D120" s="63"/>
      <c r="E120" s="143"/>
      <c r="F120" s="143"/>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2">
        <v>8</v>
      </c>
      <c r="B121" s="159" t="s">
        <v>2665</v>
      </c>
      <c r="C121" s="161" t="s">
        <v>31</v>
      </c>
      <c r="D121" s="63"/>
      <c r="E121" s="143"/>
      <c r="F121" s="143"/>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2">
        <v>9</v>
      </c>
      <c r="B122" s="159" t="s">
        <v>2665</v>
      </c>
      <c r="C122" s="161" t="s">
        <v>31</v>
      </c>
      <c r="D122" s="63"/>
      <c r="E122" s="143"/>
      <c r="F122" s="143"/>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2">
        <v>10</v>
      </c>
      <c r="B123" s="159" t="s">
        <v>2665</v>
      </c>
      <c r="C123" s="161" t="s">
        <v>31</v>
      </c>
      <c r="D123" s="63"/>
      <c r="E123" s="143"/>
      <c r="F123" s="143"/>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2">
        <v>11</v>
      </c>
      <c r="B124" s="159" t="s">
        <v>2665</v>
      </c>
      <c r="C124" s="161" t="s">
        <v>31</v>
      </c>
      <c r="D124" s="63"/>
      <c r="E124" s="143"/>
      <c r="F124" s="143"/>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2">
        <v>12</v>
      </c>
      <c r="B125" s="159" t="s">
        <v>2665</v>
      </c>
      <c r="C125" s="161" t="s">
        <v>31</v>
      </c>
      <c r="D125" s="63"/>
      <c r="E125" s="143"/>
      <c r="F125" s="143"/>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2">
        <v>13</v>
      </c>
      <c r="B126" s="159" t="s">
        <v>2665</v>
      </c>
      <c r="C126" s="161" t="s">
        <v>31</v>
      </c>
      <c r="D126" s="63"/>
      <c r="E126" s="143"/>
      <c r="F126" s="143"/>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2">
        <v>14</v>
      </c>
      <c r="B127" s="159" t="s">
        <v>2665</v>
      </c>
      <c r="C127" s="161" t="s">
        <v>31</v>
      </c>
      <c r="D127" s="63"/>
      <c r="E127" s="143"/>
      <c r="F127" s="143"/>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2">
        <v>15</v>
      </c>
      <c r="B128" s="159" t="s">
        <v>2665</v>
      </c>
      <c r="C128" s="161" t="s">
        <v>31</v>
      </c>
      <c r="D128" s="63"/>
      <c r="E128" s="143"/>
      <c r="F128" s="143"/>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2">
        <v>16</v>
      </c>
      <c r="B129" s="159" t="s">
        <v>2665</v>
      </c>
      <c r="C129" s="161" t="s">
        <v>31</v>
      </c>
      <c r="D129" s="63"/>
      <c r="E129" s="143"/>
      <c r="F129" s="143"/>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2">
        <v>17</v>
      </c>
      <c r="B130" s="159" t="s">
        <v>2665</v>
      </c>
      <c r="C130" s="161" t="s">
        <v>31</v>
      </c>
      <c r="D130" s="63"/>
      <c r="E130" s="143"/>
      <c r="F130" s="143"/>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2">
        <v>18</v>
      </c>
      <c r="B131" s="159" t="s">
        <v>2665</v>
      </c>
      <c r="C131" s="161" t="s">
        <v>31</v>
      </c>
      <c r="D131" s="63"/>
      <c r="E131" s="143"/>
      <c r="F131" s="143"/>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2">
        <v>19</v>
      </c>
      <c r="B132" s="159" t="s">
        <v>2665</v>
      </c>
      <c r="C132" s="161" t="s">
        <v>31</v>
      </c>
      <c r="D132" s="63"/>
      <c r="E132" s="143"/>
      <c r="F132" s="143"/>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2">
        <v>20</v>
      </c>
      <c r="B133" s="159" t="s">
        <v>2665</v>
      </c>
      <c r="C133" s="161" t="s">
        <v>31</v>
      </c>
      <c r="D133" s="63"/>
      <c r="E133" s="143"/>
      <c r="F133" s="143"/>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2">
        <v>21</v>
      </c>
      <c r="B134" s="159" t="s">
        <v>2665</v>
      </c>
      <c r="C134" s="161" t="s">
        <v>31</v>
      </c>
      <c r="D134" s="63"/>
      <c r="E134" s="143"/>
      <c r="F134" s="143"/>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2">
        <v>22</v>
      </c>
      <c r="B135" s="159" t="s">
        <v>2665</v>
      </c>
      <c r="C135" s="161" t="s">
        <v>31</v>
      </c>
      <c r="D135" s="63"/>
      <c r="E135" s="143"/>
      <c r="F135" s="143"/>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2">
        <v>23</v>
      </c>
      <c r="B136" s="159" t="s">
        <v>2665</v>
      </c>
      <c r="C136" s="161" t="s">
        <v>31</v>
      </c>
      <c r="D136" s="63"/>
      <c r="E136" s="143"/>
      <c r="F136" s="143"/>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2">
        <v>24</v>
      </c>
      <c r="B137" s="159" t="s">
        <v>2665</v>
      </c>
      <c r="C137" s="161" t="s">
        <v>31</v>
      </c>
      <c r="D137" s="63"/>
      <c r="E137" s="143"/>
      <c r="F137" s="143"/>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2">
        <v>25</v>
      </c>
      <c r="B138" s="159" t="s">
        <v>2665</v>
      </c>
      <c r="C138" s="161" t="s">
        <v>31</v>
      </c>
      <c r="D138" s="63"/>
      <c r="E138" s="143"/>
      <c r="F138" s="143"/>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2">
        <v>26</v>
      </c>
      <c r="B139" s="159" t="s">
        <v>2665</v>
      </c>
      <c r="C139" s="161" t="s">
        <v>31</v>
      </c>
      <c r="D139" s="63"/>
      <c r="E139" s="143"/>
      <c r="F139" s="143"/>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5"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2"/>
      <c r="Z178" s="163" t="str">
        <f>IF(Y178&gt;0,SUM(E180+Y178),"")</f>
        <v/>
      </c>
      <c r="AA178" s="19"/>
      <c r="AB178" s="19"/>
    </row>
    <row r="179" spans="1:28" ht="23.25" x14ac:dyDescent="0.25">
      <c r="A179" s="9"/>
      <c r="B179" s="222" t="s">
        <v>2669</v>
      </c>
      <c r="C179" s="222"/>
      <c r="D179" s="222"/>
      <c r="E179" s="169">
        <v>0.02</v>
      </c>
      <c r="F179" s="168">
        <v>0.02</v>
      </c>
      <c r="G179" s="163">
        <f>IF(F179&gt;0,SUM(E179+F179),"")</f>
        <v>0.04</v>
      </c>
      <c r="H179" s="5"/>
      <c r="I179" s="222" t="s">
        <v>2671</v>
      </c>
      <c r="J179" s="222"/>
      <c r="K179" s="222"/>
      <c r="L179" s="222"/>
      <c r="M179" s="170">
        <v>0.02</v>
      </c>
      <c r="O179" s="8"/>
      <c r="Q179" s="19"/>
      <c r="R179" s="157">
        <f>IF(M179&gt;0,SUM(L179+M179),"")</f>
        <v>0.02</v>
      </c>
      <c r="T179" s="19"/>
      <c r="U179" s="178" t="s">
        <v>1166</v>
      </c>
      <c r="V179" s="178"/>
      <c r="W179" s="178"/>
      <c r="X179" s="24">
        <v>0.02</v>
      </c>
      <c r="Y179" s="162"/>
      <c r="Z179" s="163" t="str">
        <f>IF(Y179&gt;0,SUM(E181+Y179),"")</f>
        <v/>
      </c>
      <c r="AA179" s="19"/>
      <c r="AB179" s="19"/>
    </row>
    <row r="180" spans="1:28" ht="23.25" hidden="1" x14ac:dyDescent="0.25">
      <c r="A180" s="9"/>
      <c r="B180" s="202"/>
      <c r="C180" s="202"/>
      <c r="D180" s="202"/>
      <c r="E180" s="167"/>
      <c r="H180" s="5"/>
      <c r="I180" s="202"/>
      <c r="J180" s="202"/>
      <c r="K180" s="202"/>
      <c r="L180" s="202"/>
      <c r="M180" s="5"/>
      <c r="O180" s="8"/>
      <c r="Q180" s="19"/>
      <c r="R180" s="157" t="str">
        <f>IF(S180&gt;0,SUM(L180+S180),"")</f>
        <v/>
      </c>
      <c r="S180" s="162"/>
      <c r="T180" s="19"/>
      <c r="U180" s="178" t="s">
        <v>1167</v>
      </c>
      <c r="V180" s="178"/>
      <c r="W180" s="178"/>
      <c r="X180" s="24">
        <v>0.03</v>
      </c>
      <c r="Y180" s="162"/>
      <c r="Z180" s="163" t="str">
        <f>IF(Y180&gt;0,SUM(E182+Y180),"")</f>
        <v/>
      </c>
      <c r="AA180" s="19"/>
      <c r="AB180" s="19"/>
    </row>
    <row r="181" spans="1:28" ht="23.25" hidden="1" x14ac:dyDescent="0.25">
      <c r="A181" s="9"/>
      <c r="B181" s="202"/>
      <c r="C181" s="202"/>
      <c r="D181" s="202"/>
      <c r="E181" s="167"/>
      <c r="H181" s="5"/>
      <c r="I181" s="202"/>
      <c r="J181" s="202"/>
      <c r="K181" s="202"/>
      <c r="L181" s="202"/>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2"/>
      <c r="C182" s="202"/>
      <c r="D182" s="202"/>
      <c r="E182" s="167"/>
      <c r="H182" s="5"/>
      <c r="I182" s="202"/>
      <c r="J182" s="202"/>
      <c r="K182" s="202"/>
      <c r="L182" s="202"/>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0.04</v>
      </c>
      <c r="D185" s="91" t="s">
        <v>2628</v>
      </c>
      <c r="E185" s="94">
        <f>+(C185*SUM(K20:K35))</f>
        <v>55427736</v>
      </c>
      <c r="F185" s="92"/>
      <c r="G185" s="93"/>
      <c r="H185" s="88"/>
      <c r="I185" s="90" t="s">
        <v>2627</v>
      </c>
      <c r="J185" s="164">
        <f>+SUM(M179:M183)</f>
        <v>0.02</v>
      </c>
      <c r="K185" s="203" t="s">
        <v>2628</v>
      </c>
      <c r="L185" s="203"/>
      <c r="M185" s="94">
        <f>+J185*(SUM(K20:K35))</f>
        <v>27713868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7" t="s">
        <v>2636</v>
      </c>
      <c r="C192" s="237"/>
      <c r="E192" s="5" t="s">
        <v>20</v>
      </c>
      <c r="H192" s="26" t="s">
        <v>24</v>
      </c>
      <c r="J192" s="5" t="s">
        <v>2637</v>
      </c>
      <c r="K192" s="5"/>
      <c r="M192" s="5"/>
      <c r="N192" s="5"/>
      <c r="O192" s="8"/>
      <c r="Q192" s="152"/>
      <c r="R192" s="153"/>
      <c r="S192" s="153"/>
      <c r="T192" s="152"/>
    </row>
    <row r="193" spans="1:18" x14ac:dyDescent="0.25">
      <c r="A193" s="9"/>
      <c r="C193" s="124">
        <v>38268</v>
      </c>
      <c r="D193" s="5"/>
      <c r="E193" s="176">
        <v>1787</v>
      </c>
      <c r="F193" s="5"/>
      <c r="G193" s="5"/>
      <c r="H193" s="145" t="s">
        <v>2676</v>
      </c>
      <c r="J193" s="5"/>
      <c r="K193" s="125">
        <v>39475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2696</v>
      </c>
      <c r="J211" s="27" t="s">
        <v>2622</v>
      </c>
      <c r="K211" s="146" t="s">
        <v>2698</v>
      </c>
      <c r="L211" s="21"/>
      <c r="M211" s="21"/>
      <c r="N211" s="21"/>
      <c r="O211" s="8"/>
    </row>
    <row r="212" spans="1:15" x14ac:dyDescent="0.25">
      <c r="A212" s="9"/>
      <c r="B212" s="27" t="s">
        <v>2619</v>
      </c>
      <c r="C212" s="145" t="s">
        <v>2676</v>
      </c>
      <c r="D212" s="21"/>
      <c r="G212" s="27" t="s">
        <v>2621</v>
      </c>
      <c r="H212" s="146" t="s">
        <v>2697</v>
      </c>
      <c r="J212" s="27" t="s">
        <v>2623</v>
      </c>
      <c r="K212" s="145"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a65d333d-5b59-4810-bc94-b80d9325abbc"/>
    <ds:schemaRef ds:uri="http://schemas.microsoft.com/office/2006/metadata/properties"/>
    <ds:schemaRef ds:uri="http://schemas.microsoft.com/office/infopath/2007/PartnerControls"/>
    <ds:schemaRef ds:uri="http://purl.org/dc/terms/"/>
    <ds:schemaRef ds:uri="4fb10211-09fb-4e80-9f0b-184718d5d98c"/>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Nicolas Urueña Moreno</cp:lastModifiedBy>
  <cp:lastPrinted>2020-12-26T23:18:03Z</cp:lastPrinted>
  <dcterms:created xsi:type="dcterms:W3CDTF">2020-10-14T21:57:42Z</dcterms:created>
  <dcterms:modified xsi:type="dcterms:W3CDTF">2020-12-27T03:57:55Z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