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rit\Desktop\Banco de Oferentes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<sst xmlns="http://schemas.openxmlformats.org/spreadsheetml/2006/main" count="4709" uniqueCount="2731">
  <si>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</si>
  <si>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</si>
  <si>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</si>
  <si>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</si>
  <si>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</si>
  <si>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</si>
  <si>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</si>
  <si>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</si>
  <si>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</si>
  <si>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</si>
  <si>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</si>
  <si>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</si>
  <si>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</si>
  <si>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</si>
  <si>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</si>
  <si>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</si>
  <si>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</si>
  <si>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</si>
  <si>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</si>
  <si>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</si>
  <si>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</si>
  <si>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</si>
  <si>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</si>
  <si>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</si>
  <si>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</si>
  <si>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</si>
  <si>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</si>
  <si>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</si>
  <si>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</si>
  <si>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</si>
  <si>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</si>
  <si>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</si>
  <si>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</si>
  <si>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</si>
  <si>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</si>
  <si>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</si>
  <si>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</si>
  <si>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</si>
  <si>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</si>
  <si>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</si>
  <si>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</si>
  <si>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</si>
  <si>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</si>
  <si>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</si>
  <si>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</si>
  <si>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</si>
  <si>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</si>
  <si>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</si>
  <si>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</si>
  <si>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</si>
  <si>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</si>
  <si>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</si>
  <si>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</si>
  <si>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</si>
  <si>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</si>
  <si>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</si>
  <si>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</si>
  <si>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</si>
  <si>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</si>
  <si>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</si>
  <si>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</si>
  <si>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</si>
  <si>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</si>
  <si>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</si>
  <si>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</si>
  <si>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</si>
  <si>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</si>
  <si>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</si>
  <si>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</si>
  <si>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</si>
  <si>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</si>
  <si>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</si>
  <si>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</si>
  <si>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</si>
  <si>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</si>
  <si>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</si>
  <si>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</si>
  <si>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</si>
  <si>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</si>
  <si>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</si>
  <si>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</si>
  <si>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</si>
  <si>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</si>
  <si>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</si>
  <si>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</si>
  <si>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</si>
  <si>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</si>
  <si>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</si>
  <si>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</si>
  <si>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</si>
  <si>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</si>
  <si>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</si>
  <si>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</si>
  <si>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</si>
  <si>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</si>
  <si>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</si>
  <si>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</si>
  <si>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</si>
  <si>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</si>
  <si>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</si>
  <si>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</si>
  <si>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</si>
  <si>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</si>
  <si>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</si>
  <si>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</si>
  <si>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</si>
  <si>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</si>
  <si>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</si>
  <si>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</si>
  <si>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</si>
  <si>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</si>
  <si>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</si>
  <si>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</si>
  <si>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</si>
  <si>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</si>
  <si>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</si>
  <si>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</si>
  <si>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</si>
  <si>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</si>
  <si>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</si>
  <si>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</si>
  <si>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</si>
  <si>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</si>
  <si>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</si>
  <si>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</si>
  <si>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</si>
  <si>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</si>
  <si>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</si>
  <si>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</si>
  <si>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</si>
  <si>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</si>
  <si>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</si>
  <si>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</si>
  <si>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</si>
  <si>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</si>
  <si>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</si>
  <si>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</si>
  <si>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</si>
  <si>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</si>
  <si>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</si>
  <si>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</si>
  <si>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</si>
  <si>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</si>
  <si>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</si>
  <si>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</si>
  <si>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</si>
  <si>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</si>
  <si>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</si>
  <si>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</si>
  <si>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</si>
  <si>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</si>
  <si>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</si>
  <si>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</si>
  <si>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</si>
  <si>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</si>
  <si>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</si>
  <si>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</si>
  <si>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</si>
  <si>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</si>
  <si>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</si>
  <si>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</si>
  <si>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</si>
  <si>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</si>
  <si>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</si>
  <si>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</si>
  <si>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</si>
  <si>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</si>
  <si>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</si>
  <si>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</si>
  <si>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</si>
  <si>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</si>
  <si>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</si>
  <si>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</si>
  <si>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</si>
  <si>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</si>
  <si>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</si>
  <si>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</si>
  <si>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</si>
  <si>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</si>
  <si>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</si>
  <si>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</si>
  <si>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</si>
  <si>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</si>
  <si>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</si>
  <si>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</si>
  <si>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</si>
  <si>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</si>
  <si>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</si>
  <si>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</si>
  <si>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</si>
  <si>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</si>
  <si>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</si>
  <si>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</si>
  <si>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</si>
  <si>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</si>
  <si>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</si>
  <si>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</si>
  <si>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</si>
  <si>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</si>
  <si>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</si>
  <si>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</si>
  <si>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</si>
  <si>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</si>
  <si>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</si>
  <si>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</si>
  <si>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</si>
  <si>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</si>
  <si>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</si>
  <si>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</si>
  <si>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</si>
  <si>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</si>
  <si>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</si>
  <si>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</si>
  <si>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</si>
  <si>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</si>
  <si>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</si>
  <si>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</si>
  <si>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</si>
  <si>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</si>
  <si>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</si>
  <si>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</si>
  <si>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</si>
  <si>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</si>
  <si>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</si>
  <si>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</si>
  <si>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</si>
  <si>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</si>
  <si>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</si>
  <si>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</si>
  <si>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</si>
  <si>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</si>
  <si>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</si>
  <si>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</si>
  <si>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</si>
  <si>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</si>
  <si>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</si>
  <si>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</si>
  <si>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</si>
  <si>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</si>
  <si>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</si>
  <si>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</si>
  <si>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</si>
  <si>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</si>
  <si>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</si>
  <si>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</si>
  <si>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</si>
  <si>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</si>
  <si>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</si>
  <si>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</si>
  <si>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</si>
  <si>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</si>
  <si>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</si>
  <si>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</si>
  <si>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</si>
  <si>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</si>
  <si>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</si>
  <si>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</si>
  <si>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</si>
  <si>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</si>
  <si>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</si>
  <si>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</si>
  <si>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</si>
  <si>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</si>
  <si>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</si>
  <si>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</si>
  <si>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</si>
  <si>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</si>
  <si>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</si>
  <si>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</si>
  <si>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</si>
  <si>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</si>
  <si>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</si>
  <si>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</si>
  <si>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</si>
  <si>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</si>
  <si>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</si>
  <si>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</si>
  <si>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</si>
  <si>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</si>
  <si>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</si>
  <si>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</si>
  <si>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</si>
  <si>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</si>
  <si>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</si>
  <si>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</si>
  <si>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</si>
  <si>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</si>
  <si>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</si>
  <si>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</si>
  <si>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</si>
  <si>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</si>
  <si>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</si>
  <si>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</si>
  <si>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</si>
  <si>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</si>
  <si>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</si>
  <si>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</si>
  <si>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</si>
  <si>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</si>
  <si>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</si>
  <si>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</si>
  <si>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</si>
  <si>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</si>
  <si>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</si>
  <si>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</si>
  <si>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</si>
  <si>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</si>
  <si>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</si>
  <si>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</si>
  <si>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</si>
  <si>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</si>
  <si>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</si>
  <si>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</si>
  <si>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</si>
  <si>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</si>
  <si>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</si>
  <si>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</si>
  <si>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</si>
  <si>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</si>
  <si>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</si>
  <si>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</si>
  <si>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</si>
  <si>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</si>
  <si>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</si>
  <si>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</si>
  <si>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</si>
  <si>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</si>
  <si>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</si>
  <si>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</si>
  <si>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</si>
  <si>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</si>
  <si>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</si>
  <si>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</si>
  <si>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</si>
  <si>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</si>
  <si>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</si>
  <si>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</si>
  <si>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</si>
  <si>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</si>
  <si>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</si>
  <si>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</si>
  <si>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</si>
  <si>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</si>
  <si>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</si>
  <si>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</si>
  <si>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</si>
  <si>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</si>
  <si>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</si>
  <si>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</si>
  <si>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</si>
  <si>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</si>
  <si>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</si>
  <si>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</si>
  <si>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</si>
  <si>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</si>
  <si>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</si>
  <si>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</si>
  <si>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</si>
  <si>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</si>
  <si>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</si>
  <si>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</si>
  <si>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</si>
  <si>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</si>
  <si>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</si>
  <si>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</si>
  <si>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</si>
  <si>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</si>
  <si>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</si>
  <si>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</si>
  <si>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</si>
  <si>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</si>
  <si>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</si>
  <si>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</si>
  <si>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</si>
  <si>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</si>
  <si>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</si>
  <si>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</si>
  <si>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</si>
  <si>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</si>
  <si>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</si>
  <si>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</si>
  <si>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</si>
  <si>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</si>
  <si>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</si>
  <si>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</si>
  <si>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</si>
  <si>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</si>
  <si>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</si>
  <si>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</si>
  <si>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</si>
  <si>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</si>
  <si>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</si>
  <si>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</si>
  <si>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</si>
  <si>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</si>
  <si>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</si>
  <si>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</si>
  <si>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</si>
  <si>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</si>
  <si>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</si>
  <si>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</si>
  <si>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</si>
  <si>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</si>
  <si>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</si>
  <si>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</si>
  <si>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</si>
  <si>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</si>
  <si>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</si>
  <si>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</si>
  <si>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</si>
  <si>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</si>
  <si>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</si>
  <si>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</si>
  <si>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</si>
  <si>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</si>
  <si>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</si>
  <si>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</si>
  <si>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</si>
  <si>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</si>
  <si>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</si>
  <si>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</si>
  <si>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</si>
  <si>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</si>
  <si>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</si>
  <si>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</si>
  <si>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</si>
  <si>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</si>
  <si>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</si>
  <si>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</si>
  <si>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</si>
  <si>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</si>
  <si>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</si>
  <si>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</si>
  <si>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</si>
  <si>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</si>
  <si>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</si>
  <si>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</si>
  <si>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</si>
  <si>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</si>
  <si>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</si>
  <si>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</si>
  <si>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</si>
  <si>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</si>
  <si>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</si>
  <si>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</si>
  <si>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</si>
  <si>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</si>
  <si>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</si>
  <si>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</si>
  <si>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</si>
  <si>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</si>
  <si>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</si>
  <si>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</si>
  <si>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</si>
  <si>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</si>
  <si>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</si>
  <si>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</si>
  <si>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</si>
  <si>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</si>
  <si>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</si>
  <si>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</si>
  <si>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</si>
  <si>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</si>
  <si>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</si>
  <si>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</si>
  <si>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</si>
  <si>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</si>
  <si>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</si>
  <si>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</si>
  <si>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</si>
  <si>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</si>
  <si>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</si>
  <si>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</si>
  <si>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</si>
  <si>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</si>
  <si>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</si>
  <si>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</si>
  <si>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</si>
  <si>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</si>
  <si>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</si>
  <si>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</si>
  <si>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</si>
  <si>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</si>
  <si>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</si>
  <si>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</si>
  <si>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</si>
  <si>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</si>
  <si>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</si>
  <si>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</si>
  <si>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</si>
  <si>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</si>
  <si>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</si>
  <si>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</si>
  <si>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</si>
  <si>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</si>
  <si>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</si>
  <si>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</si>
  <si>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</si>
  <si>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</si>
  <si>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</si>
  <si>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</si>
  <si>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</si>
  <si>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</si>
  <si>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</si>
  <si>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</si>
  <si>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</si>
  <si>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</si>
  <si>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</si>
  <si>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</si>
  <si>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</si>
  <si>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</si>
  <si>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</si>
  <si>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</si>
  <si>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</si>
  <si>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</si>
  <si>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</si>
  <si>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</si>
  <si>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</si>
  <si>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</si>
  <si>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</si>
  <si>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</si>
  <si>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</si>
  <si>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</si>
  <si>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</si>
  <si>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</si>
  <si>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</si>
  <si>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</si>
  <si>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</si>
  <si>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</si>
  <si>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</si>
  <si>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</si>
  <si>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</si>
  <si>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</si>
  <si>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</si>
  <si>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</si>
  <si>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</si>
  <si>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</si>
  <si>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</si>
  <si>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</si>
  <si>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</si>
  <si>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</si>
  <si>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</si>
  <si>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</si>
  <si>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</si>
  <si>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</si>
  <si>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</si>
  <si>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</si>
  <si>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</si>
  <si>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</si>
  <si>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</si>
  <si>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</si>
  <si>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</si>
  <si>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</si>
  <si>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</si>
  <si>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</si>
  <si>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</si>
  <si>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</si>
  <si>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</si>
  <si>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</si>
  <si>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</si>
  <si>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</si>
  <si>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</si>
  <si>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</si>
  <si>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</si>
  <si>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</si>
  <si>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</si>
  <si>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</si>
  <si>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</si>
  <si>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</si>
  <si>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</si>
  <si>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</si>
  <si>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</si>
  <si>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</si>
  <si>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</si>
  <si>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</si>
  <si>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</si>
  <si>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</si>
  <si>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</si>
  <si>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</si>
  <si>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</si>
  <si>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</si>
  <si>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</si>
  <si>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</si>
  <si>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</si>
  <si>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</si>
  <si>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</si>
  <si>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</si>
  <si>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</si>
  <si>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</si>
  <si>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</si>
  <si>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</si>
  <si>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</si>
  <si>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</si>
  <si>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</si>
  <si>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</si>
  <si>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</si>
  <si>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</si>
  <si>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</si>
  <si>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</si>
  <si>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</si>
  <si>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</si>
  <si>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</si>
  <si>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</si>
  <si>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</si>
  <si>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</si>
  <si>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</si>
  <si>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</si>
  <si>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</si>
  <si>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</si>
  <si>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</si>
  <si>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</si>
  <si>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</si>
  <si>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</si>
  <si>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</si>
  <si>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</si>
  <si>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</si>
  <si>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</si>
  <si>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</si>
  <si>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</si>
  <si>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</si>
  <si>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</si>
  <si>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</si>
  <si>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</si>
  <si>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</si>
  <si>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</si>
  <si>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</si>
  <si>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</si>
  <si>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</si>
  <si>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</si>
  <si>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</si>
  <si>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</si>
  <si>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</si>
  <si>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</si>
  <si>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</si>
  <si>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</si>
  <si>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</si>
  <si>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</si>
  <si>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</si>
  <si>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</si>
  <si>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</si>
  <si>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</si>
  <si>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</si>
  <si>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</si>
  <si>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</si>
  <si>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</si>
  <si>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</si>
  <si>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</si>
  <si>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</si>
  <si>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</si>
  <si>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</si>
  <si>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</si>
  <si>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</si>
  <si>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</si>
  <si>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</si>
  <si>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</si>
  <si>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</si>
  <si>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</si>
  <si>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</si>
  <si>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</si>
  <si>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</si>
  <si>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</si>
  <si>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</si>
  <si>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</si>
  <si>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</si>
  <si>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</si>
  <si>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</si>
  <si>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</si>
  <si>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</si>
  <si>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</si>
  <si>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</si>
  <si>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</si>
  <si>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</si>
  <si>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</si>
  <si>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</si>
  <si>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</si>
  <si>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</si>
  <si>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</si>
  <si>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</si>
  <si>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</si>
  <si>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</si>
  <si>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</si>
  <si>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</si>
  <si>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</si>
  <si>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</si>
  <si>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</si>
  <si>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</si>
  <si>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</si>
  <si>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</si>
  <si>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</si>
  <si>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</si>
  <si>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</si>
  <si>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</si>
  <si>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</si>
  <si>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</si>
  <si>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</si>
  <si>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</si>
  <si>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</si>
  <si>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</si>
  <si>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</si>
  <si>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</si>
  <si>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</si>
  <si>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</si>
  <si>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</si>
  <si>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</si>
  <si>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</si>
  <si>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</si>
  <si>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</si>
  <si>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</si>
  <si>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</si>
  <si>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</si>
  <si>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</si>
  <si>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</si>
  <si>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</si>
  <si>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</si>
  <si>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</si>
  <si>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</si>
  <si>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</si>
  <si>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</si>
  <si>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</si>
  <si>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</si>
  <si>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</si>
  <si>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</si>
  <si>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</si>
  <si>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</si>
  <si>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</si>
  <si>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</si>
  <si>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</si>
  <si>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</si>
  <si>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</si>
  <si>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</si>
  <si>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</si>
  <si>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</si>
  <si>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</si>
  <si>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</si>
  <si>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</si>
  <si>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</si>
  <si>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</si>
  <si>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</si>
  <si>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</si>
  <si>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</si>
  <si>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</si>
  <si>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</si>
  <si>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</si>
  <si>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</si>
  <si>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</si>
  <si>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</si>
  <si>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</si>
  <si>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</si>
  <si>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</si>
  <si>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</si>
  <si>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</si>
  <si>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</si>
  <si>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</si>
  <si>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</si>
  <si>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</si>
  <si>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</si>
  <si>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</si>
  <si>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</si>
  <si>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</si>
  <si>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</si>
  <si>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</si>
  <si>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</si>
  <si>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</si>
  <si>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</si>
  <si>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</si>
  <si>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</si>
  <si>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</si>
  <si>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</si>
  <si>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</si>
  <si>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</si>
  <si>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</si>
  <si>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</si>
  <si>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</si>
  <si>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</si>
  <si>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</si>
  <si>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</si>
  <si>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</si>
  <si>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</si>
  <si>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</si>
  <si>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</si>
  <si>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</si>
  <si>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</si>
  <si>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</si>
  <si>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</si>
  <si>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</si>
  <si>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</si>
  <si>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</si>
  <si>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</si>
  <si>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</si>
  <si>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</si>
  <si>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</si>
  <si>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</si>
  <si>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</si>
  <si>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</si>
  <si>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</si>
  <si>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</si>
  <si>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</si>
  <si>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</si>
  <si>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</si>
  <si>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</si>
  <si>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</si>
  <si>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</si>
  <si>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</si>
  <si>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</si>
  <si>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</si>
  <si>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</si>
  <si>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</si>
  <si>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</si>
  <si>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</si>
  <si>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</si>
  <si>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</si>
  <si>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</si>
  <si>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</si>
  <si>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</si>
  <si>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</si>
  <si>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</si>
  <si>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</si>
  <si>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</si>
  <si>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</si>
  <si>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</si>
  <si>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</si>
  <si>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</si>
  <si>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</si>
  <si>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</si>
  <si>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</si>
  <si>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</si>
  <si>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</si>
  <si>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</si>
  <si>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</si>
  <si>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</si>
  <si>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</si>
  <si>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</si>
  <si>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</si>
  <si>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</si>
  <si>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</si>
  <si>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</si>
  <si>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</si>
  <si>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</si>
  <si>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</si>
  <si>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</si>
  <si>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</si>
  <si>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</si>
  <si>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</si>
  <si>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</si>
  <si>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</si>
  <si>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</si>
  <si>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</si>
  <si>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</si>
  <si>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</si>
  <si>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</si>
  <si>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</si>
  <si>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</si>
  <si>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</si>
  <si>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</si>
  <si>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</si>
  <si>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</si>
  <si>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</si>
  <si>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</si>
  <si>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</si>
  <si>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</si>
  <si>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</si>
  <si>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</si>
  <si>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</si>
  <si>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</si>
  <si>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</si>
  <si>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</si>
  <si>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</si>
  <si>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</si>
  <si>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</si>
  <si>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</si>
  <si>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</si>
  <si>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</si>
  <si>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</si>
  <si>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</si>
  <si>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</si>
  <si>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</si>
  <si>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</si>
  <si>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</si>
  <si>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</si>
  <si>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</si>
  <si>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</si>
  <si>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</si>
  <si>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</si>
  <si>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</si>
  <si>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</si>
  <si>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</si>
  <si>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</si>
  <si>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</si>
  <si>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</si>
  <si>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</si>
  <si>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</si>
  <si>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</si>
  <si>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</si>
  <si>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</si>
  <si>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</si>
  <si>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</si>
  <si>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</si>
  <si>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</si>
  <si>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</si>
  <si>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</si>
  <si>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</si>
  <si>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</si>
  <si>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</si>
  <si>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</si>
  <si>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</si>
  <si>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</si>
  <si>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</si>
  <si>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</si>
  <si>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</si>
  <si>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</si>
  <si>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</si>
  <si>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</si>
  <si>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</si>
  <si>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</si>
  <si>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</si>
  <si>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</si>
  <si>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</si>
  <si>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</si>
  <si>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</si>
  <si>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</si>
  <si>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</si>
  <si>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</si>
  <si>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</si>
  <si>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</si>
  <si>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</si>
  <si>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</si>
  <si>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</si>
  <si>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</si>
  <si>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</si>
  <si>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</si>
  <si>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</si>
  <si>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</si>
  <si>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</si>
  <si>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</si>
  <si>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</si>
  <si>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</si>
  <si>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</si>
  <si>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</si>
  <si>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</si>
  <si>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</si>
  <si>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</si>
  <si>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</si>
  <si>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</si>
  <si>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</si>
  <si>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</si>
  <si>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</si>
  <si>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</si>
  <si>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</si>
  <si>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</si>
  <si>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</si>
  <si>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</si>
  <si>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</si>
  <si>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</si>
  <si>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</si>
  <si>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</si>
  <si>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</si>
  <si>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</si>
  <si>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</si>
  <si>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</si>
  <si>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</si>
  <si>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</si>
  <si>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</si>
  <si>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</si>
  <si>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</si>
  <si>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</si>
  <si>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</si>
  <si>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</si>
  <si>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</si>
  <si>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</si>
  <si>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</si>
  <si>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</si>
  <si>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</si>
  <si>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</si>
  <si>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</si>
  <si>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</si>
  <si>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</si>
  <si>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</si>
  <si>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</si>
  <si>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</si>
  <si>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</si>
  <si>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</si>
  <si>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</si>
  <si>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</si>
  <si>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</si>
  <si>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</si>
  <si>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</si>
  <si>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</si>
  <si>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</si>
  <si>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</si>
  <si>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</si>
  <si>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</si>
  <si>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</si>
  <si>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</si>
  <si>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</si>
  <si>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</si>
  <si>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</si>
  <si>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</si>
  <si>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</si>
  <si>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</si>
  <si>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</si>
  <si>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</si>
  <si>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</si>
  <si>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</si>
  <si>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</si>
  <si>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</si>
  <si>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</si>
  <si>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</si>
  <si>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</si>
  <si>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</si>
  <si>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</si>
  <si>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</si>
  <si>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</si>
  <si>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</si>
  <si>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</si>
  <si>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</si>
  <si>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</si>
  <si>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</si>
  <si>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</si>
  <si>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</si>
  <si>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</si>
  <si>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</si>
  <si>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</si>
  <si>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</si>
  <si>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</si>
  <si>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</si>
  <si>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</si>
  <si>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</si>
  <si>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</si>
  <si>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</si>
  <si>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</si>
  <si>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</si>
  <si>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</si>
  <si>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</si>
  <si>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</si>
  <si>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</si>
  <si>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</si>
  <si>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</si>
  <si>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</si>
  <si>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</si>
  <si>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</si>
  <si>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</si>
  <si>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</si>
  <si>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</si>
  <si>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</si>
  <si>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</si>
  <si>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</si>
  <si>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</si>
  <si>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</si>
  <si>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</si>
  <si>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</si>
  <si>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</si>
  <si>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</si>
  <si>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</si>
  <si>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</si>
  <si>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</si>
  <si>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</si>
  <si>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</si>
  <si>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</si>
  <si>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</si>
  <si>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</si>
  <si>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</si>
  <si>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</si>
  <si>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</si>
  <si>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</si>
  <si>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</si>
  <si>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</si>
  <si>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</si>
  <si>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</si>
  <si>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</si>
  <si>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</si>
  <si>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</si>
  <si>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</si>
  <si>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</si>
  <si>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</si>
  <si>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</si>
  <si>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</si>
  <si>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</si>
  <si>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</si>
  <si>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</si>
  <si>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</si>
  <si>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</si>
  <si>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</si>
  <si>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</si>
  <si>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</si>
  <si>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</si>
  <si>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</si>
  <si>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</si>
  <si>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</si>
  <si>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</si>
  <si>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</si>
  <si>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</si>
  <si>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</si>
  <si>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</si>
  <si>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</si>
  <si>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</si>
  <si>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</si>
  <si>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</si>
  <si>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</si>
  <si>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</si>
  <si>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</si>
  <si>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</si>
  <si>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</si>
  <si>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</si>
  <si>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</si>
  <si>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</si>
  <si>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</si>
  <si>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</si>
  <si>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</si>
  <si>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</si>
  <si>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</si>
  <si>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</si>
  <si>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</si>
  <si>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</si>
  <si>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</si>
  <si>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</si>
  <si>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</si>
  <si>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</si>
  <si>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</si>
  <si>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</si>
  <si>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</si>
  <si>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</si>
  <si>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</si>
  <si>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</si>
  <si>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</si>
  <si>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</si>
  <si>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</si>
  <si>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</si>
  <si>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</si>
  <si>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</si>
  <si>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</si>
  <si>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</si>
  <si>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</si>
  <si>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</si>
  <si>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</si>
  <si>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</si>
  <si>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</si>
  <si>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</si>
  <si>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</si>
  <si>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</si>
  <si>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</si>
  <si>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</si>
  <si>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</si>
  <si>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</si>
  <si>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</si>
  <si>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</si>
  <si>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</si>
  <si>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</si>
  <si>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</si>
  <si>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</si>
  <si>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</si>
  <si>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</si>
  <si>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</si>
  <si>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</si>
  <si>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</si>
  <si>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</si>
  <si>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</si>
  <si>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</si>
  <si>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</si>
  <si>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</si>
  <si>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</si>
  <si>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</si>
  <si>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</si>
  <si>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</si>
  <si>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</si>
  <si>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</si>
  <si>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</si>
  <si>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</si>
  <si>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</si>
  <si>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</si>
  <si>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</si>
  <si>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</si>
  <si>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</si>
  <si>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</si>
  <si>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</si>
  <si>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</si>
  <si>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</si>
  <si>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</si>
  <si>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</si>
  <si>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</si>
  <si>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</si>
  <si>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</si>
  <si>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</si>
  <si>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</si>
  <si>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</si>
  <si>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</si>
  <si>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</si>
  <si>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</si>
  <si>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</si>
  <si>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</si>
  <si>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</si>
  <si>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</si>
  <si>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</si>
  <si>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</si>
  <si>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</si>
  <si>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</si>
  <si>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</si>
  <si>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</si>
  <si>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</si>
  <si>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</si>
  <si>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</si>
  <si>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</si>
  <si>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</si>
  <si>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</si>
  <si>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</si>
  <si>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</si>
  <si>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</si>
  <si>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</si>
  <si>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</si>
  <si>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</si>
  <si>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</si>
  <si>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</si>
  <si>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</si>
  <si>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</si>
  <si>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</si>
  <si>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</si>
  <si>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</si>
  <si>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</si>
  <si>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</si>
  <si>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</si>
  <si>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</si>
  <si>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</si>
  <si>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</si>
  <si>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</si>
  <si>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</si>
  <si>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</si>
  <si>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</si>
  <si>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</si>
  <si>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</si>
  <si>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</si>
  <si>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</si>
  <si>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</si>
  <si>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</si>
  <si>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</si>
  <si>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</si>
  <si>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</si>
  <si>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</si>
  <si>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</si>
  <si>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</si>
  <si>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</si>
  <si>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</si>
  <si>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</si>
  <si>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</si>
  <si>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</si>
  <si>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</si>
  <si>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</si>
  <si>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</si>
  <si>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</si>
  <si>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</si>
  <si>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</si>
  <si>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</si>
  <si>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</si>
  <si>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</si>
  <si>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</si>
  <si>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</si>
  <si>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</si>
  <si>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</si>
  <si>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</si>
  <si>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</si>
  <si>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</si>
  <si>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</si>
  <si>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</si>
  <si>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</si>
  <si>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</si>
  <si>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</si>
  <si>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</si>
  <si>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</si>
  <si>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</si>
  <si>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</si>
  <si>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</si>
  <si>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</si>
  <si>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</si>
  <si>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</si>
  <si>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</si>
  <si>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</si>
  <si>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</si>
  <si>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</si>
  <si>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</si>
  <si>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</si>
  <si>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</si>
  <si>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</si>
  <si>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</si>
  <si>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</si>
  <si>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</si>
  <si>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</si>
  <si>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</si>
  <si>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</si>
  <si>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</si>
  <si>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</si>
  <si>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</si>
  <si>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</si>
  <si>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</si>
  <si>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</si>
  <si>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</si>
  <si>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</si>
  <si>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</si>
  <si>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</si>
  <si>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</si>
  <si>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</si>
  <si>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</si>
  <si>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</si>
  <si>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</si>
  <si>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</si>
  <si>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</si>
  <si>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</si>
  <si>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</si>
  <si>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</si>
  <si>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</si>
  <si>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</si>
  <si>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</si>
  <si>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</si>
  <si>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</si>
  <si>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</si>
  <si>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</si>
  <si>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</si>
  <si>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</si>
  <si>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</si>
  <si>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</si>
  <si>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</si>
  <si>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</si>
  <si>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</si>
  <si>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</si>
  <si>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</si>
  <si>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</si>
  <si>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</si>
  <si>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</si>
  <si>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</si>
  <si>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</si>
  <si>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</si>
  <si>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</si>
  <si>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</si>
  <si>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</si>
  <si>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</si>
  <si>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</si>
  <si>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</si>
  <si>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</si>
  <si>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</si>
  <si>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</si>
  <si>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</si>
  <si>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</si>
  <si>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</si>
  <si>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</si>
  <si>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</si>
  <si>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</si>
  <si>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</si>
  <si>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</si>
  <si>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</si>
  <si>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</si>
  <si>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</si>
  <si>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</si>
  <si>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</si>
  <si>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</si>
  <si>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</si>
  <si>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</si>
  <si>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</si>
  <si>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</si>
  <si>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</si>
  <si>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</si>
  <si>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</si>
  <si>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</si>
  <si>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</si>
  <si>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</si>
  <si>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</si>
  <si>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</si>
  <si>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</si>
  <si>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</si>
  <si>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</si>
  <si>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</si>
  <si>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</si>
  <si>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</si>
  <si>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</si>
  <si>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</si>
  <si>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</si>
  <si>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</si>
  <si>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</si>
  <si>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</si>
  <si>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</si>
  <si>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</si>
  <si>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</si>
  <si>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</si>
  <si>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</si>
  <si>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</si>
  <si>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</si>
  <si>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</si>
  <si>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</si>
  <si>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</si>
  <si>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</si>
  <si>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</si>
  <si>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</si>
  <si>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</si>
  <si>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</si>
  <si>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</si>
  <si>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</si>
  <si>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</si>
  <si>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</si>
  <si>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</si>
  <si>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</si>
  <si>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</si>
  <si>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</si>
  <si>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</si>
  <si>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</si>
  <si>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</si>
  <si>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</si>
  <si>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</si>
  <si>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</si>
  <si>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</si>
  <si>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</si>
  <si>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</si>
  <si>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</si>
  <si>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</si>
  <si>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</si>
  <si>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</si>
  <si>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</si>
  <si>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</si>
  <si>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</si>
  <si>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</si>
  <si>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</si>
  <si>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</si>
  <si>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</si>
  <si>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</si>
  <si>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</si>
  <si>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</si>
  <si>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</si>
  <si>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</si>
  <si>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</si>
  <si>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</si>
  <si>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</si>
  <si>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</si>
  <si>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</si>
  <si>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</si>
  <si>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</si>
  <si>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</si>
  <si>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</si>
  <si>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</si>
  <si>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</si>
  <si>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</si>
  <si>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</si>
  <si>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</si>
  <si>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</si>
  <si>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</si>
  <si>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</si>
  <si>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</si>
  <si>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</si>
  <si>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</si>
  <si>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</si>
  <si>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</si>
  <si>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</si>
  <si>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</si>
  <si>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</si>
  <si>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</si>
  <si>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</si>
  <si>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</si>
  <si>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</si>
  <si>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</si>
  <si>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</si>
  <si>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</si>
  <si>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</si>
  <si>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</si>
  <si>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</si>
  <si>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</si>
  <si>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</si>
  <si>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</si>
  <si>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</si>
  <si>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</si>
  <si>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</si>
  <si>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</si>
  <si>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</si>
  <si>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</si>
  <si>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</si>
  <si>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</si>
  <si>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</si>
  <si>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</si>
  <si>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</si>
  <si>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</si>
  <si>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</si>
  <si>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</si>
  <si>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</si>
  <si>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</si>
  <si>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</si>
  <si>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</si>
  <si>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</si>
  <si>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</si>
  <si>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</si>
  <si>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</si>
  <si>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</si>
  <si>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</si>
  <si>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</si>
  <si>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</si>
  <si>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</si>
  <si>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</si>
  <si>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</si>
  <si>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</si>
  <si>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</si>
  <si>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</si>
  <si>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</si>
  <si>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</si>
  <si>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</si>
  <si>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</si>
  <si>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</si>
  <si>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</si>
  <si>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</si>
  <si>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</si>
  <si>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</si>
  <si>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</si>
  <si>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</si>
  <si>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</si>
  <si>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</si>
  <si>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</si>
  <si>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</si>
  <si>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</si>
  <si>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</si>
  <si>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</si>
  <si>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</si>
  <si>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</si>
  <si>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</si>
  <si>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</si>
  <si>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</si>
  <si>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</si>
  <si>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</si>
  <si>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</si>
  <si>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</si>
  <si>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</si>
  <si>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</si>
  <si>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</si>
  <si>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</si>
  <si>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</si>
  <si>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</si>
  <si>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</si>
  <si>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</si>
  <si>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</si>
  <si>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</si>
  <si>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</si>
  <si>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</si>
  <si>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</si>
  <si>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</si>
  <si>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</si>
  <si>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</si>
  <si>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</si>
  <si>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</si>
  <si>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</si>
  <si>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</si>
  <si>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</si>
  <si>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</si>
  <si>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</si>
  <si>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</si>
  <si>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</si>
  <si>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</si>
  <si>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</si>
  <si>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</si>
  <si>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</si>
  <si>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</si>
  <si>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</si>
  <si>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</si>
  <si>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</si>
  <si>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</si>
  <si>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</si>
  <si>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</si>
  <si>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</si>
  <si>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</si>
  <si>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</si>
  <si>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</si>
  <si>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</si>
  <si>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</si>
  <si>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</si>
  <si>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</si>
  <si>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</si>
  <si>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</si>
  <si>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</si>
  <si>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</si>
  <si>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</si>
  <si>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</si>
  <si>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</si>
  <si>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</si>
  <si>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</si>
  <si>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</si>
  <si>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</si>
  <si>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</si>
  <si>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</si>
  <si>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</si>
  <si>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</si>
  <si>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</si>
  <si>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</si>
  <si>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</si>
  <si>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</si>
  <si>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</si>
  <si>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</si>
  <si>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</si>
  <si>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</si>
  <si>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</si>
  <si>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</si>
  <si>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</si>
  <si>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</si>
  <si>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</si>
  <si>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</si>
  <si>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</si>
  <si>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</si>
  <si>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</si>
  <si>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</si>
  <si>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</si>
  <si>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</si>
  <si>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</si>
  <si>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</si>
  <si>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</si>
  <si>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</si>
  <si>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</si>
  <si>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</si>
  <si>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</si>
  <si>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</si>
  <si>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</si>
  <si>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</si>
  <si>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</si>
  <si>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</si>
  <si>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</si>
  <si>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</si>
  <si>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</si>
  <si>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</si>
  <si>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</si>
  <si>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</si>
  <si>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</si>
  <si>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</si>
  <si>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</si>
  <si>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</si>
  <si>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</si>
  <si>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</si>
  <si>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</si>
  <si>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</si>
  <si>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</si>
  <si>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</si>
  <si>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</si>
  <si>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</si>
  <si>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</si>
  <si>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</si>
  <si>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</si>
  <si>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</si>
  <si>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</si>
  <si>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</si>
  <si>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</si>
  <si>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</si>
  <si>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</si>
  <si>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</si>
  <si>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</si>
  <si>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</si>
  <si>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</si>
  <si>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</si>
  <si>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</si>
  <si>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</si>
  <si>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</si>
  <si>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</si>
  <si>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</si>
  <si>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</si>
  <si>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</si>
  <si>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</si>
  <si>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</si>
  <si>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</si>
  <si>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</si>
  <si>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</si>
  <si>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</si>
  <si>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</si>
  <si>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</si>
  <si>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</si>
  <si>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</si>
  <si>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</si>
  <si>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</si>
  <si>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</si>
  <si>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</si>
  <si>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</si>
  <si>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</si>
  <si>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</si>
  <si>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</si>
  <si>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</si>
  <si>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</si>
  <si>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</si>
  <si>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</si>
  <si>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</si>
  <si>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</si>
  <si>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</si>
  <si>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</si>
  <si>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</si>
  <si>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</si>
  <si>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</si>
  <si>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</si>
  <si>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</si>
  <si>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</si>
  <si>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</si>
  <si>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</si>
  <si>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</si>
  <si>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</si>
  <si>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</si>
  <si>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</si>
  <si>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</si>
  <si>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</si>
  <si>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</si>
  <si>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</si>
  <si>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</si>
  <si>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</si>
  <si>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</si>
  <si>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</si>
  <si>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</si>
  <si>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</si>
  <si>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</si>
  <si>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</si>
  <si>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</si>
  <si>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</si>
  <si>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</si>
  <si>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</si>
  <si>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</si>
  <si>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</si>
  <si>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</si>
  <si>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</si>
  <si>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</si>
  <si>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</si>
  <si>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</si>
  <si>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</si>
  <si>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</si>
  <si>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</si>
  <si>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</si>
  <si>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</si>
  <si>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</si>
  <si>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</si>
  <si>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</si>
  <si>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</si>
  <si>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</si>
  <si>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</si>
  <si>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</si>
  <si>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</si>
  <si>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</si>
  <si>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</si>
  <si>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</si>
  <si>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</si>
  <si>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</si>
  <si>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</si>
  <si>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</si>
  <si>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</si>
  <si>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</si>
  <si>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</si>
  <si>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</si>
  <si>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</si>
  <si>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</si>
  <si>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</si>
  <si>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</si>
  <si>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</si>
  <si>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</si>
  <si>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</si>
  <si>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</si>
  <si>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</si>
  <si>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</si>
  <si>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</si>
  <si>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</si>
  <si>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</si>
  <si>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</si>
  <si>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</si>
  <si>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</si>
  <si>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</si>
  <si>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</si>
  <si>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</si>
  <si>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</si>
  <si>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</si>
  <si>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</si>
  <si>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</si>
  <si>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</si>
  <si>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</si>
  <si>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</si>
  <si>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</si>
  <si>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</si>
  <si>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</si>
  <si>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</si>
  <si>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</si>
  <si>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</si>
  <si>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</si>
  <si>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</si>
  <si>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</si>
  <si>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</si>
  <si>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</si>
  <si>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</si>
  <si>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</si>
  <si>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</si>
  <si>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</si>
  <si>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</si>
  <si>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</si>
  <si>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</si>
  <si>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</si>
  <si>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</si>
  <si>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</si>
  <si>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</si>
  <si>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</si>
  <si>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</si>
  <si>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</si>
  <si>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</si>
  <si>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</si>
  <si>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</si>
  <si>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</si>
  <si>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</si>
  <si>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</si>
  <si>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</si>
  <si>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</si>
  <si>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</si>
  <si>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</si>
  <si>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</si>
  <si>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</si>
  <si>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</si>
  <si>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</si>
  <si>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</si>
  <si>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</si>
  <si>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</si>
  <si>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</si>
  <si>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</si>
  <si>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</si>
  <si>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</si>
  <si>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</si>
  <si>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</si>
  <si>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</si>
  <si>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</si>
  <si>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</si>
  <si>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</si>
  <si>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</si>
  <si>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</si>
  <si>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</si>
  <si>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</si>
  <si>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</si>
  <si>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</si>
  <si>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</si>
  <si>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</si>
  <si>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</si>
  <si>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</si>
  <si>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</si>
  <si>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</si>
  <si>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</si>
  <si>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</si>
  <si>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</si>
  <si>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</si>
  <si>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</si>
  <si>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</si>
  <si>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</si>
  <si>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</si>
  <si>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</si>
  <si>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</si>
  <si>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</si>
  <si>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</si>
  <si>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</si>
  <si>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</si>
  <si>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</si>
  <si>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</si>
  <si>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</si>
  <si>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</si>
  <si>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</si>
  <si>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</si>
  <si>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</si>
  <si>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</si>
  <si>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</si>
  <si>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</si>
  <si>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</si>
  <si>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</si>
  <si>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</si>
  <si>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</si>
  <si>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</si>
  <si>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</si>
  <si>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</si>
  <si>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</si>
  <si>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</si>
  <si>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</si>
  <si>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</si>
  <si>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</si>
  <si>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</si>
  <si>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</si>
  <si>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</si>
  <si>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</si>
  <si>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</si>
  <si>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</si>
  <si>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</si>
  <si>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</si>
  <si>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</si>
  <si>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</si>
  <si>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</si>
  <si>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</si>
  <si>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</si>
  <si>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</si>
  <si>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</si>
  <si>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</si>
  <si>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</si>
  <si>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</si>
  <si>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</si>
  <si>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</si>
  <si>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</si>
  <si>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</si>
  <si>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</si>
  <si>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</si>
  <si>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</si>
  <si>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</si>
  <si>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</si>
  <si>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</si>
  <si>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</si>
  <si>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</si>
  <si>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</si>
  <si>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</si>
  <si>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</si>
  <si>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</si>
  <si>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</si>
  <si>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</si>
  <si>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</si>
  <si>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</si>
  <si>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</si>
  <si>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</si>
  <si>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</si>
  <si>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</si>
  <si>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</si>
  <si>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</si>
  <si>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</si>
  <si>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</si>
  <si>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</si>
  <si>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</si>
  <si>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</si>
  <si>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</si>
  <si>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</si>
  <si>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</si>
  <si>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</si>
  <si>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</si>
  <si>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</si>
  <si>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</si>
  <si>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</si>
  <si>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</si>
  <si>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</si>
  <si>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</si>
  <si>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</si>
  <si>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</si>
  <si>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</si>
  <si>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</si>
  <si>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</si>
  <si>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</si>
  <si>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</si>
  <si>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</si>
  <si>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</si>
  <si>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</si>
  <si>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</si>
  <si>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</si>
  <si>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</si>
  <si>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</si>
  <si>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</si>
  <si>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</si>
  <si>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</si>
  <si>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</si>
  <si>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</si>
  <si>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</si>
  <si>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</si>
  <si>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</si>
  <si>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</si>
  <si>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</si>
  <si>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</si>
  <si>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</si>
  <si>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</si>
  <si>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</si>
  <si>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</si>
  <si>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</si>
  <si>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</si>
  <si>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</si>
  <si>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</si>
  <si>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</si>
  <si>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</si>
  <si>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</si>
  <si>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</si>
  <si>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</si>
  <si>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</si>
  <si>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</si>
  <si>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</si>
  <si>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</si>
  <si>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</si>
  <si>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</si>
  <si>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</si>
  <si>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</si>
  <si>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</si>
  <si>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</si>
  <si>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</si>
  <si>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</si>
  <si>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</si>
  <si>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</si>
  <si>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</si>
  <si>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</si>
  <si>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</si>
  <si>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</si>
  <si>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</si>
  <si>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</si>
  <si>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</si>
  <si>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</si>
  <si>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</si>
  <si>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</si>
  <si>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</si>
  <si>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</si>
  <si>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</si>
  <si>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</si>
  <si>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</si>
  <si>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</si>
  <si>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</si>
  <si>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</si>
  <si>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</si>
  <si>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</si>
  <si>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</si>
  <si>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</si>
  <si>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</si>
  <si>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</si>
  <si>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</si>
  <si>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</si>
  <si>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</si>
  <si>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</si>
  <si>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</si>
  <si>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</si>
  <si>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</si>
  <si>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</si>
  <si>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</si>
  <si>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</si>
  <si>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</si>
  <si>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</si>
  <si>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</si>
  <si>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</si>
  <si>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</si>
  <si>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</si>
  <si>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</si>
  <si>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</si>
  <si>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</si>
  <si>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</si>
  <si>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</si>
  <si>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</si>
  <si>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</si>
  <si>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</si>
  <si>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</si>
  <si>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</si>
  <si>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</si>
  <si>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</si>
  <si>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</si>
  <si>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</si>
  <si>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</si>
  <si>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</si>
  <si>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</si>
  <si>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</si>
  <si>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</si>
  <si>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</si>
  <si>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</si>
  <si>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</si>
  <si>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</si>
  <si>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</si>
  <si>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</si>
  <si>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</si>
  <si>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</si>
  <si>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</si>
  <si>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</si>
  <si>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</si>
  <si>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</si>
  <si>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</si>
  <si>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</si>
  <si>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</si>
  <si>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</si>
  <si>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</si>
  <si>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</si>
  <si>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</si>
  <si>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</si>
  <si>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</si>
  <si>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</si>
  <si>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</si>
  <si>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</si>
  <si>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</si>
  <si>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</si>
  <si>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</si>
  <si>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</si>
  <si>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</si>
  <si>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</si>
  <si>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</si>
  <si>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</si>
  <si>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</si>
  <si>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</si>
  <si>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</si>
  <si>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</si>
  <si>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</si>
  <si>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</si>
  <si>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</si>
  <si>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</si>
  <si>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</si>
  <si>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</si>
  <si>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</si>
  <si>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</si>
  <si>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</si>
  <si>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</si>
  <si>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</si>
  <si>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</si>
  <si>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</si>
  <si>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</si>
  <si>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</si>
  <si>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</si>
  <si>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</si>
  <si>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</si>
  <si>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</si>
  <si>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</si>
  <si>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</si>
  <si>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</si>
  <si>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</si>
  <si>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</si>
  <si>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</si>
  <si>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</si>
  <si>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</si>
  <si>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</si>
  <si>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</si>
  <si>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</si>
  <si>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</si>
  <si>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</si>
  <si>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</si>
  <si>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</si>
  <si>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</si>
  <si>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</si>
  <si>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</si>
  <si>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</si>
  <si>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</si>
  <si>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</si>
  <si>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</si>
  <si>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</si>
  <si>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</si>
  <si>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</si>
  <si>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</si>
  <si>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</si>
  <si>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</si>
  <si>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</si>
  <si>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</si>
  <si>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</si>
  <si>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</si>
  <si>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</si>
  <si>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</si>
  <si>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</si>
  <si>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</si>
  <si>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</si>
  <si>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</si>
  <si>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</si>
  <si>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</si>
  <si>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</si>
  <si>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</si>
  <si>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</si>
  <si>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</si>
  <si>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</si>
  <si>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</si>
  <si>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</si>
  <si>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</si>
  <si>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</si>
  <si>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</si>
  <si>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</si>
  <si>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</si>
  <si>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</si>
  <si>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</si>
  <si>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</si>
  <si>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</si>
  <si>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</si>
  <si>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</si>
  <si>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</si>
  <si>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</si>
  <si>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</si>
  <si>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</si>
  <si>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</si>
  <si>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</si>
  <si>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</si>
  <si>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</si>
  <si>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</si>
  <si>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</si>
  <si>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</si>
  <si>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</si>
  <si>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</si>
  <si>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</si>
  <si>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</si>
  <si>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</si>
  <si>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</si>
  <si>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</si>
  <si>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</si>
  <si>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</si>
  <si>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</si>
  <si>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</si>
  <si>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</si>
  <si>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</si>
  <si>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</si>
  <si>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</si>
  <si>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</si>
  <si>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</si>
  <si>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</si>
  <si>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</si>
  <si>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</si>
  <si>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</si>
  <si>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</si>
  <si>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</si>
  <si>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</si>
  <si>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</si>
  <si>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</si>
  <si>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</si>
  <si>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</si>
  <si>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</si>
  <si>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</si>
  <si>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</si>
  <si>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</si>
  <si>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</si>
  <si>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</si>
  <si>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</si>
  <si>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</si>
  <si>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</si>
  <si>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</si>
  <si>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</si>
  <si>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</si>
  <si>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</si>
  <si>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</si>
  <si>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</si>
  <si>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</si>
  <si>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</si>
  <si>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</si>
  <si>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</si>
  <si>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</si>
  <si>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</si>
  <si>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</si>
  <si>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</si>
  <si>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</si>
  <si>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</si>
  <si>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</si>
  <si>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</si>
  <si>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</si>
  <si>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</si>
  <si>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</si>
  <si>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</si>
  <si>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</si>
  <si>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</si>
  <si>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</si>
  <si>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</si>
  <si>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</si>
  <si>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</si>
  <si>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</si>
  <si>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</si>
  <si>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</si>
  <si>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</si>
  <si>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</si>
  <si>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</si>
  <si>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</si>
  <si>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</si>
  <si>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</si>
  <si>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</si>
  <si>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</si>
  <si>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</si>
  <si>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</si>
  <si>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</si>
  <si>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</si>
  <si>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</si>
  <si>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</si>
  <si>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</si>
  <si>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</si>
  <si>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</si>
  <si>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</si>
  <si>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</si>
  <si>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</si>
  <si>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</si>
  <si>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</si>
  <si>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</si>
  <si>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</si>
  <si>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</si>
  <si>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</si>
  <si>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</si>
  <si>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</si>
  <si>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</si>
  <si>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</si>
  <si>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</si>
  <si>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</si>
  <si>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</si>
  <si>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</si>
  <si>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</si>
  <si>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</si>
  <si>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</si>
  <si>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</si>
  <si>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</si>
  <si>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</si>
  <si>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</si>
  <si>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</si>
  <si>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</si>
  <si>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</si>
  <si>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</si>
  <si>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</si>
  <si>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</si>
  <si>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</si>
  <si>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</si>
  <si>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</si>
  <si>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</si>
  <si>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</si>
  <si>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</si>
  <si>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</si>
  <si>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</si>
  <si>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</si>
  <si>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</si>
  <si>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</si>
  <si>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</si>
  <si>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</si>
  <si>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</si>
  <si>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</si>
  <si>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</si>
  <si>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</si>
  <si>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</si>
  <si>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</si>
  <si>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</si>
  <si>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</si>
  <si>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</si>
  <si>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</si>
  <si>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</si>
  <si>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</si>
  <si>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</si>
  <si>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</si>
  <si>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</si>
  <si>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</si>
  <si>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</si>
  <si>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</si>
  <si>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</si>
  <si>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</si>
  <si>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</si>
  <si>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</si>
  <si>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</si>
  <si>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</si>
  <si>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</si>
  <si>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</si>
  <si>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</si>
  <si>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</si>
  <si>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</si>
  <si>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</si>
  <si>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</si>
  <si>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</si>
  <si>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</si>
  <si>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</si>
  <si>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</si>
  <si>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</si>
  <si>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</si>
  <si>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</si>
  <si>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</si>
  <si>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</si>
  <si>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</si>
  <si>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</si>
  <si>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</si>
  <si>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</si>
  <si>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</si>
  <si>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</si>
  <si>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</si>
  <si>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</si>
  <si>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</si>
  <si>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</si>
  <si>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</si>
  <si>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</si>
  <si>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</si>
  <si>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</si>
  <si>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</si>
  <si>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</si>
  <si>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</si>
  <si>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</si>
  <si>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</si>
  <si>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</si>
  <si>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</si>
  <si>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</si>
  <si>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</si>
  <si>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</si>
  <si>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</si>
  <si>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</si>
  <si>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</si>
  <si>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</si>
  <si>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</si>
  <si>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</si>
  <si>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</si>
  <si>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</si>
  <si>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</si>
  <si>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</si>
  <si>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</si>
  <si>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</si>
  <si>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</si>
  <si>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</si>
  <si>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</si>
  <si>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</si>
  <si>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</si>
  <si>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</si>
  <si>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</si>
  <si>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</si>
  <si>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</si>
  <si>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</si>
  <si>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</si>
  <si>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</si>
  <si>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</si>
  <si>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</si>
  <si>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</si>
  <si>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</si>
  <si>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</si>
  <si>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</si>
  <si>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</si>
  <si>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</si>
  <si>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</si>
  <si>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</si>
  <si>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</si>
  <si>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</si>
  <si>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</si>
  <si>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</si>
  <si>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</si>
  <si>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</si>
  <si>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</si>
  <si>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</si>
  <si>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</si>
  <si>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</si>
  <si>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</si>
  <si>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</si>
  <si>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</si>
  <si>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</si>
  <si>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</si>
  <si>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</si>
  <si>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</si>
  <si>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</si>
  <si>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</si>
  <si>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</si>
  <si>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</si>
  <si>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</si>
  <si>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</si>
  <si>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</si>
  <si>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</si>
  <si>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</si>
  <si>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</si>
  <si>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</si>
  <si>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</si>
  <si>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</si>
  <si>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</si>
  <si>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</si>
  <si>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</si>
  <si>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</si>
  <si>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</si>
  <si>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</si>
  <si>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</si>
  <si>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</si>
  <si>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</si>
  <si>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</si>
  <si>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</si>
  <si>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</si>
  <si>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</si>
  <si>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</si>
  <si>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</si>
  <si>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</si>
  <si>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</si>
  <si>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</si>
  <si>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</si>
  <si>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</si>
  <si>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</si>
  <si>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</si>
  <si>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</si>
  <si>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</si>
  <si>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</si>
  <si>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</si>
  <si>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</si>
  <si>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</si>
  <si>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</si>
  <si>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</si>
  <si>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</si>
  <si>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</si>
  <si>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</si>
  <si>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</si>
  <si>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</si>
  <si>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</si>
  <si>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</si>
  <si>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</si>
  <si>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</si>
  <si>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</si>
  <si>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</si>
  <si>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</si>
  <si>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</si>
  <si>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</si>
  <si>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</si>
  <si>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</si>
  <si>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</si>
  <si>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</si>
  <si>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</si>
  <si>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</si>
  <si>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</si>
  <si>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</si>
  <si>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</si>
  <si>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</si>
  <si>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</si>
  <si>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</si>
  <si>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</si>
  <si>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</si>
  <si>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</si>
  <si>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</si>
  <si>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</si>
  <si>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</si>
  <si>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</si>
  <si>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</si>
  <si>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</si>
  <si>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</si>
  <si>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</si>
  <si>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</si>
  <si>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</si>
  <si>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</si>
  <si>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</si>
  <si>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</si>
  <si>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</si>
  <si>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</si>
  <si>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</si>
  <si>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</si>
  <si>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</si>
  <si>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</si>
  <si>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</si>
  <si>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</si>
  <si>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</si>
  <si>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</si>
  <si>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</si>
  <si>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</si>
  <si>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</si>
  <si>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</si>
  <si>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</si>
  <si>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</si>
  <si>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</si>
  <si>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</si>
  <si>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</si>
  <si>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</si>
  <si>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</si>
  <si>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</si>
  <si>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</si>
  <si>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</si>
  <si>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</si>
  <si>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</si>
  <si>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</si>
  <si>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</si>
  <si>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</si>
  <si>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</si>
  <si>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</si>
  <si>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</si>
  <si>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</si>
  <si>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</si>
  <si>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</si>
  <si>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</si>
  <si>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</si>
  <si>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</si>
  <si>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</si>
  <si>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</si>
  <si>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</si>
  <si>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</si>
  <si>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</si>
  <si>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</si>
  <si>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</si>
  <si>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</si>
  <si>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</si>
  <si>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</si>
  <si>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</si>
  <si>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</si>
  <si>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</si>
  <si>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</si>
  <si>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</si>
  <si>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</si>
  <si>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</si>
  <si>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</si>
  <si>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</si>
  <si>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</si>
  <si>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</si>
  <si>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</si>
  <si>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</si>
  <si>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</si>
  <si>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</si>
  <si>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</si>
  <si>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</si>
  <si>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</si>
  <si>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</si>
  <si>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</si>
  <si>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</si>
  <si>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</si>
  <si>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</si>
  <si>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</si>
  <si>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</si>
  <si>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</si>
  <si>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</si>
  <si>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</si>
  <si>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</si>
  <si>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</si>
  <si>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</si>
  <si>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</si>
  <si>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</si>
  <si>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</si>
  <si>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</si>
  <si>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</si>
  <si>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</si>
  <si>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</si>
  <si>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</si>
  <si>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</si>
  <si>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</si>
  <si>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</si>
  <si>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</si>
  <si>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</si>
  <si>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</si>
  <si>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</si>
  <si>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</si>
  <si>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</si>
  <si>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</si>
  <si>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</si>
  <si>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</si>
  <si>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</si>
  <si>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</si>
  <si>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</si>
  <si>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</si>
  <si>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</si>
  <si>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</si>
  <si>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</si>
  <si>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</si>
  <si>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</si>
  <si>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</si>
  <si>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</si>
  <si>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</si>
  <si>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</si>
  <si>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</si>
  <si>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</si>
  <si>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</si>
  <si>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</si>
  <si>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</si>
  <si>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</si>
  <si>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</si>
  <si>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</si>
  <si>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</si>
  <si>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</si>
  <si>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</si>
  <si>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</si>
  <si>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</si>
  <si>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</si>
  <si>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</si>
  <si>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</si>
  <si>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</si>
  <si>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</si>
  <si>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</si>
  <si>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</si>
  <si>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</si>
  <si>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</si>
  <si>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</si>
  <si>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</si>
  <si>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</si>
  <si>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</si>
  <si>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</si>
  <si>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</si>
  <si>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</si>
  <si>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</si>
  <si>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</si>
  <si>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</si>
  <si>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</si>
  <si>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</si>
  <si>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</si>
  <si>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</si>
  <si>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</si>
  <si>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</si>
  <si>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</si>
  <si>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</si>
  <si>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</si>
  <si>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</si>
  <si>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</si>
  <si>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</si>
  <si>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</si>
  <si>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</si>
  <si>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</si>
  <si>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</si>
  <si>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</si>
  <si>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</si>
  <si>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</si>
  <si>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</si>
  <si>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</si>
  <si>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</si>
  <si>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</si>
  <si>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</si>
  <si>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</si>
  <si>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</si>
  <si>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</si>
  <si>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</si>
  <si>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</si>
  <si>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</si>
  <si>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</si>
  <si>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</si>
  <si>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</si>
  <si>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</si>
  <si>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</si>
  <si>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</si>
  <si>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</si>
  <si>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</si>
  <si>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</si>
  <si>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</si>
  <si>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</si>
  <si>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</si>
  <si>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</si>
  <si>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</si>
  <si>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</si>
  <si>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</si>
  <si>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</si>
  <si>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</si>
  <si>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</si>
  <si>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</si>
  <si>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</si>
  <si>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</si>
  <si>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</si>
  <si>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2021-20-10000720</t>
  </si>
  <si>
    <t>20-139-2019</t>
  </si>
  <si>
    <t>20-134-2019</t>
  </si>
  <si>
    <t xml:space="preserve">20-378-2018 </t>
  </si>
  <si>
    <t>20-364-2017</t>
  </si>
  <si>
    <t>20-368-2017</t>
  </si>
  <si>
    <t>20-378-2018</t>
  </si>
  <si>
    <t>20-379-2018</t>
  </si>
  <si>
    <t>20-667-2016</t>
  </si>
  <si>
    <t>20-654-2016</t>
  </si>
  <si>
    <t>20-147-2016</t>
  </si>
  <si>
    <t>20-382-2016</t>
  </si>
  <si>
    <t>20-447-2016</t>
  </si>
  <si>
    <t>20-204-2016</t>
  </si>
  <si>
    <t>20-333-2016</t>
  </si>
  <si>
    <t>20-418-214</t>
  </si>
  <si>
    <t>20-418-2014</t>
  </si>
  <si>
    <t>20-298-2014</t>
  </si>
  <si>
    <t>20-346-2014</t>
  </si>
  <si>
    <t>20-483-2012</t>
  </si>
  <si>
    <t>20-230-11</t>
  </si>
  <si>
    <t>20-227-2010</t>
  </si>
  <si>
    <t>20-026-2009</t>
  </si>
  <si>
    <t>20-026-2008</t>
  </si>
  <si>
    <t>20-0387-2007</t>
  </si>
  <si>
    <t>20-0027-2007</t>
  </si>
  <si>
    <t>ATENDER A NIÑOS Y NIÑAS MENORES DE 5 AÑOS, O HASTA SU INGRESO AL GRADO DE TRANSICION Y A MUJERES GESTANTES Y EN PERIODO DE LACTANCIA EN LOS SERVICIOS DE EDUCACION INICIAL Y CUIDADO, CON EL FIN DE PROMEVER EL DESARROLLO INTEGRAL DE LA PRIMERA INFANCIA CON CALIDAD, DE CONFORMIDAD CON LOS LINEAMIENTOS, LAS DIRECTRICES Y PARAMETROS ESTABLECIDOS POR EL ICBF.</t>
  </si>
  <si>
    <t>PRESTAR LOS SERVICIOS DE EDUCACIÓN INICIAL EN EL MARCO DE LA ATENCIÓN INTEGRAL EN CENTRO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</si>
  <si>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ATENDER NIÑOS NIÑAS MENORES DE 5 AÑOS O HASTA SU INGRESO AL GRADO DE TRANSICION, Y A MUJERES GESTANTES Y EN PERIODOS DE LACTANCIA EN LOS SERVICIOS DE EDUCACION INICIAL Y CUIDADO, CON EL FIN DE PROMOVER EL DESARROLLO INTEGRAL DE LA PRIMERA INFANCIA CON CALIDAD, DE CONFORMIDAD CON LOS LINEAMINENTOS, LAS DIRECTRICES, Y PARAMETROS ESTABLECIDOS POR EL ICBF.</t>
  </si>
  <si>
    <t>BRINDAR ATENCION INTEGRAL A NIÑOS Y NIÑAS ENTRE LOS 6 MESES Y MENORES DE 5 AÑOS DE EDAD, CON VULNERABILIDAD ECONOMICA Y SOCIAL, PRIORITARIAMENTE A QUINES POR RAZONES DE TRABAJO DE SUS PADRES O ADULTOS RESPONSABLES DE SU CUIDADO PERMANECEN SOLOS TEMPRALMENTE Y A LOS HIJOS DE FAMILIA EN SITUACION DE DESPLAZAMIENTO.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</si>
  <si>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</si>
  <si>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20-116-2020</t>
  </si>
  <si>
    <t>0MAIRA ESTHER RODRIGUEZ</t>
  </si>
  <si>
    <t>OMAIRA ESTHER RODRIGUEZ</t>
  </si>
  <si>
    <t>calle 12C No. 18-85 San Jose</t>
  </si>
  <si>
    <t>cdit.codazzi@hotmail.com</t>
  </si>
  <si>
    <t>CALLE 12C No. 18-85 BARRIO SAN JOSE</t>
  </si>
  <si>
    <t>3007064339</t>
  </si>
  <si>
    <t>ETILVIA MONTES YEPES</t>
  </si>
  <si>
    <t>CALLE 13 NO. 13A-45 AGUSTIN CODAZZI</t>
  </si>
  <si>
    <t>etilvia65@hotmail.com</t>
  </si>
  <si>
    <t>CARRERA 30A NO. 11-19 AGUSTIN CODAZZI</t>
  </si>
  <si>
    <t xml:space="preserve">Prestar servicio de atención, educación inicial, cuidado a niñas y niños menores de 5 años o hasta su ingreso al grado transición, mujeres gestantes y madres en periodo de lactancia </t>
  </si>
  <si>
    <t>ASOCIACION DE HOGARES COMUNITARIO LLUVIAS DE AMOR</t>
  </si>
  <si>
    <t>014-2019</t>
  </si>
  <si>
    <t>ASOCIACION DE PADRES DE FAMILIA HOGAR INFANTIL CODAZZI</t>
  </si>
  <si>
    <t>023-2017</t>
  </si>
  <si>
    <t>027-2018</t>
  </si>
  <si>
    <t>028-2018</t>
  </si>
  <si>
    <t>039-2019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</si>
</sst>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B208" zoomScale="90" zoomScaleNormal="90"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7">
        <f ca="1">NOW()</f>
        <v>44193.631361458334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2" t="str">
        <f>HYPERLINK("#Integrante_1!A109","CAPACIDAD RESIDUAL")</f>
        <v>CAPACIDAD RESIDUAL</v>
      </c>
      <c r="F8" s="263"/>
      <c r="G8" s="264"/>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2" t="str">
        <f>HYPERLINK("#Integrante_1!A162","TALENTO HUMANO")</f>
        <v>TALENTO HUMANO</v>
      </c>
      <c r="F9" s="263"/>
      <c r="G9" s="264"/>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2" t="str">
        <f>HYPERLINK("#Integrante_1!F162","INFRAESTRUCTURA")</f>
        <v>INFRAESTRUCTURA</v>
      </c>
      <c r="F10" s="263"/>
      <c r="G10" s="264"/>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2681</v>
      </c>
      <c r="D15" s="35"/>
      <c r="E15" s="35"/>
      <c r="F15" s="5"/>
      <c r="G15" s="32" t="s">
        <v>1168</v>
      </c>
      <c r="H15" s="105" t="s">
        <v>459</v>
      </c>
      <c r="I15" s="32" t="s">
        <v>2629</v>
      </c>
      <c r="J15" s="110" t="s">
        <v>2637</v>
      </c>
      <c r="L15" s="259" t="s">
        <v>8</v>
      </c>
      <c r="M15" s="259"/>
      <c r="N15" s="179">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5" t="s">
        <v>2644</v>
      </c>
      <c r="I19" s="136" t="s">
        <v>11</v>
      </c>
      <c r="J19" s="137" t="s">
        <v>10</v>
      </c>
      <c r="K19" s="137" t="s">
        <v>2613</v>
      </c>
      <c r="L19" s="137" t="s">
        <v>1161</v>
      </c>
      <c r="M19" s="137" t="s">
        <v>1162</v>
      </c>
      <c r="N19" s="138" t="s">
        <v>2614</v>
      </c>
      <c r="O19" s="133"/>
      <c r="Q19" s="51"/>
      <c r="R19" s="51"/>
    </row>
    <row r="20" spans="1:23" ht="30" customHeight="1" x14ac:dyDescent="0.25">
      <c r="A20" s="9"/>
      <c r="B20" s="111">
        <v>892301648</v>
      </c>
      <c r="C20" s="5"/>
      <c r="D20" s="74"/>
      <c r="E20" s="156" t="s">
        <v>2669</v>
      </c>
      <c r="F20" s="158"/>
      <c r="G20" s="5"/>
      <c r="H20" s="265"/>
      <c r="I20" s="145" t="s">
        <v>459</v>
      </c>
      <c r="J20" s="146" t="s">
        <v>463</v>
      </c>
      <c r="K20" s="147">
        <v>1689080589</v>
      </c>
      <c r="L20" s="148">
        <v>44242</v>
      </c>
      <c r="M20" s="148">
        <v>44561</v>
      </c>
      <c r="N20" s="131">
        <f>+(M20-L20)/30</f>
        <v>10.633333333333333</v>
      </c>
      <c r="O20" s="134"/>
      <c r="U20" s="130"/>
      <c r="V20" s="107">
        <f ca="1">NOW()</f>
        <v>44193.631361458334</v>
      </c>
      <c r="W20" s="107">
        <f ca="1">NOW()</f>
        <v>44193.631361458334</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5"/>
      <c r="I37" s="126"/>
      <c r="J37" s="126"/>
      <c r="K37" s="126"/>
      <c r="L37" s="126"/>
      <c r="M37" s="126"/>
      <c r="N37" s="126"/>
      <c r="O37" s="127"/>
    </row>
    <row r="38" spans="1:16" ht="21" customHeight="1" x14ac:dyDescent="0.25">
      <c r="A38" s="9"/>
      <c r="B38" s="260" t="str">
        <f>VLOOKUP(B20,EAS!A2:B1439,2,0)</f>
        <v>ASOCIACIÓN DE PADRES DE FAMILIA DE HOGAR INFANTIL CODAZZI</v>
      </c>
      <c r="C38" s="260"/>
      <c r="D38" s="260"/>
      <c r="E38" s="260"/>
      <c r="F38" s="260"/>
      <c r="G38" s="5"/>
      <c r="H38" s="128"/>
      <c r="I38" s="269" t="s">
        <v>7</v>
      </c>
      <c r="J38" s="269"/>
      <c r="K38" s="269"/>
      <c r="L38" s="269"/>
      <c r="M38" s="269"/>
      <c r="N38" s="269"/>
      <c r="O38" s="129"/>
    </row>
    <row r="39" spans="1:16" ht="42.95" customHeight="1" thickBot="1" x14ac:dyDescent="0.3">
      <c r="A39" s="10"/>
      <c r="B39" s="11"/>
      <c r="C39" s="11"/>
      <c r="D39" s="11"/>
      <c r="E39" s="11"/>
      <c r="F39" s="11"/>
      <c r="G39" s="11"/>
      <c r="H39" s="10"/>
      <c r="I39" s="200" t="s">
        <v>2711</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2671</v>
      </c>
      <c r="C48" s="113" t="s">
        <v>31</v>
      </c>
      <c r="D48" s="118" t="s">
        <v>2682</v>
      </c>
      <c r="E48" s="141">
        <v>43482</v>
      </c>
      <c r="F48" s="141">
        <v>43738</v>
      </c>
      <c r="G48" s="168">
        <f>IF(AND(E48&lt;&gt;"",F48&lt;&gt;""),((F48-E48)/30),"")</f>
        <v>8.5333333333333332</v>
      </c>
      <c r="H48" s="119" t="s">
        <v>2707</v>
      </c>
      <c r="I48" s="118" t="s">
        <v>459</v>
      </c>
      <c r="J48" s="118" t="s">
        <v>463</v>
      </c>
      <c r="K48" s="120">
        <v>507084328</v>
      </c>
      <c r="L48" s="114" t="s">
        <v>1148</v>
      </c>
      <c r="M48" s="115">
        <v>1</v>
      </c>
      <c r="N48" s="114" t="s">
        <v>27</v>
      </c>
      <c r="O48" s="114" t="s">
        <v>26</v>
      </c>
      <c r="P48" s="80"/>
    </row>
    <row r="49" spans="1:16" s="6" customFormat="1" ht="24.75" customHeight="1" x14ac:dyDescent="0.25">
      <c r="A49" s="139">
        <v>2</v>
      </c>
      <c r="B49" s="119" t="s">
        <v>2671</v>
      </c>
      <c r="C49" s="121" t="s">
        <v>31</v>
      </c>
      <c r="D49" s="118" t="s">
        <v>2682</v>
      </c>
      <c r="E49" s="141">
        <v>43808</v>
      </c>
      <c r="F49" s="141">
        <v>43821</v>
      </c>
      <c r="G49" s="168">
        <f t="shared" ref="G49:G107" si="2">IF(AND(E49&lt;&gt;"",F49&lt;&gt;""),((F49-E49)/30),"")</f>
        <v>0.43333333333333335</v>
      </c>
      <c r="H49" s="119" t="s">
        <v>2707</v>
      </c>
      <c r="I49" s="118" t="s">
        <v>459</v>
      </c>
      <c r="J49" s="118" t="s">
        <v>463</v>
      </c>
      <c r="K49" s="120">
        <v>26116721</v>
      </c>
      <c r="L49" s="121" t="s">
        <v>1148</v>
      </c>
      <c r="M49" s="115">
        <v>1</v>
      </c>
      <c r="N49" s="121" t="s">
        <v>27</v>
      </c>
      <c r="O49" s="121" t="s">
        <v>26</v>
      </c>
      <c r="P49" s="80"/>
    </row>
    <row r="50" spans="1:16" s="6" customFormat="1" ht="24.75" customHeight="1" x14ac:dyDescent="0.25">
      <c r="A50" s="139">
        <v>3</v>
      </c>
      <c r="B50" s="119" t="s">
        <v>2671</v>
      </c>
      <c r="C50" s="121" t="s">
        <v>31</v>
      </c>
      <c r="D50" s="118" t="s">
        <v>2682</v>
      </c>
      <c r="E50" s="141">
        <v>43739</v>
      </c>
      <c r="F50" s="141">
        <v>43821</v>
      </c>
      <c r="G50" s="168">
        <f t="shared" si="2"/>
        <v>2.7333333333333334</v>
      </c>
      <c r="H50" s="119" t="s">
        <v>2707</v>
      </c>
      <c r="I50" s="118" t="s">
        <v>459</v>
      </c>
      <c r="J50" s="118" t="s">
        <v>463</v>
      </c>
      <c r="K50" s="120">
        <v>163391482</v>
      </c>
      <c r="L50" s="121" t="s">
        <v>1148</v>
      </c>
      <c r="M50" s="115">
        <v>1</v>
      </c>
      <c r="N50" s="121" t="s">
        <v>27</v>
      </c>
      <c r="O50" s="121" t="s">
        <v>26</v>
      </c>
      <c r="P50" s="80"/>
    </row>
    <row r="51" spans="1:16" s="6" customFormat="1" ht="24.75" customHeight="1" outlineLevel="1" x14ac:dyDescent="0.25">
      <c r="A51" s="139">
        <v>4</v>
      </c>
      <c r="B51" s="119" t="s">
        <v>2671</v>
      </c>
      <c r="C51" s="121" t="s">
        <v>31</v>
      </c>
      <c r="D51" s="118" t="s">
        <v>2683</v>
      </c>
      <c r="E51" s="141">
        <v>43482</v>
      </c>
      <c r="F51" s="141">
        <v>43738</v>
      </c>
      <c r="G51" s="168">
        <f t="shared" si="2"/>
        <v>8.5333333333333332</v>
      </c>
      <c r="H51" s="119" t="s">
        <v>2708</v>
      </c>
      <c r="I51" s="118" t="s">
        <v>459</v>
      </c>
      <c r="J51" s="118" t="s">
        <v>463</v>
      </c>
      <c r="K51" s="120">
        <v>2199649714</v>
      </c>
      <c r="L51" s="121" t="s">
        <v>1148</v>
      </c>
      <c r="M51" s="115">
        <v>1</v>
      </c>
      <c r="N51" s="121" t="s">
        <v>27</v>
      </c>
      <c r="O51" s="121" t="s">
        <v>26</v>
      </c>
      <c r="P51" s="80"/>
    </row>
    <row r="52" spans="1:16" s="7" customFormat="1" ht="24.75" customHeight="1" outlineLevel="1" x14ac:dyDescent="0.25">
      <c r="A52" s="140">
        <v>5</v>
      </c>
      <c r="B52" s="119" t="s">
        <v>2671</v>
      </c>
      <c r="C52" s="121" t="s">
        <v>31</v>
      </c>
      <c r="D52" s="118" t="s">
        <v>2683</v>
      </c>
      <c r="E52" s="141">
        <v>43739</v>
      </c>
      <c r="F52" s="141">
        <v>43814</v>
      </c>
      <c r="G52" s="168">
        <f t="shared" si="2"/>
        <v>2.5</v>
      </c>
      <c r="H52" s="119" t="s">
        <v>2708</v>
      </c>
      <c r="I52" s="118" t="s">
        <v>459</v>
      </c>
      <c r="J52" s="118" t="s">
        <v>463</v>
      </c>
      <c r="K52" s="120">
        <v>644806066</v>
      </c>
      <c r="L52" s="121" t="s">
        <v>1148</v>
      </c>
      <c r="M52" s="115">
        <v>1</v>
      </c>
      <c r="N52" s="121" t="s">
        <v>27</v>
      </c>
      <c r="O52" s="121" t="s">
        <v>26</v>
      </c>
      <c r="P52" s="81"/>
    </row>
    <row r="53" spans="1:16" s="7" customFormat="1" ht="24.75" customHeight="1" outlineLevel="1" x14ac:dyDescent="0.25">
      <c r="A53" s="140">
        <v>6</v>
      </c>
      <c r="B53" s="119" t="s">
        <v>2671</v>
      </c>
      <c r="C53" s="121" t="s">
        <v>31</v>
      </c>
      <c r="D53" s="118" t="s">
        <v>2683</v>
      </c>
      <c r="E53" s="141">
        <v>43808</v>
      </c>
      <c r="F53" s="141">
        <v>43814</v>
      </c>
      <c r="G53" s="168">
        <f t="shared" si="2"/>
        <v>0.2</v>
      </c>
      <c r="H53" s="119" t="s">
        <v>2708</v>
      </c>
      <c r="I53" s="118" t="s">
        <v>459</v>
      </c>
      <c r="J53" s="118" t="s">
        <v>463</v>
      </c>
      <c r="K53" s="120">
        <v>43151499</v>
      </c>
      <c r="L53" s="121" t="s">
        <v>1148</v>
      </c>
      <c r="M53" s="115">
        <v>1</v>
      </c>
      <c r="N53" s="121" t="s">
        <v>27</v>
      </c>
      <c r="O53" s="121" t="s">
        <v>26</v>
      </c>
      <c r="P53" s="81"/>
    </row>
    <row r="54" spans="1:16" s="7" customFormat="1" ht="24.75" customHeight="1" outlineLevel="1" x14ac:dyDescent="0.25">
      <c r="A54" s="140">
        <v>7</v>
      </c>
      <c r="B54" s="119" t="s">
        <v>2671</v>
      </c>
      <c r="C54" s="121" t="s">
        <v>31</v>
      </c>
      <c r="D54" s="118" t="s">
        <v>2684</v>
      </c>
      <c r="E54" s="141">
        <v>43405</v>
      </c>
      <c r="F54" s="141">
        <v>43434</v>
      </c>
      <c r="G54" s="168">
        <f t="shared" si="2"/>
        <v>0.96666666666666667</v>
      </c>
      <c r="H54" s="119" t="s">
        <v>2707</v>
      </c>
      <c r="I54" s="118" t="s">
        <v>459</v>
      </c>
      <c r="J54" s="118" t="s">
        <v>463</v>
      </c>
      <c r="K54" s="116">
        <v>63155701</v>
      </c>
      <c r="L54" s="121" t="s">
        <v>1148</v>
      </c>
      <c r="M54" s="115">
        <v>1</v>
      </c>
      <c r="N54" s="121" t="s">
        <v>27</v>
      </c>
      <c r="O54" s="121" t="s">
        <v>26</v>
      </c>
      <c r="P54" s="81"/>
    </row>
    <row r="55" spans="1:16" s="7" customFormat="1" ht="24.75" customHeight="1" outlineLevel="1" x14ac:dyDescent="0.25">
      <c r="A55" s="140">
        <v>8</v>
      </c>
      <c r="B55" s="119" t="s">
        <v>2671</v>
      </c>
      <c r="C55" s="121" t="s">
        <v>31</v>
      </c>
      <c r="D55" s="118" t="s">
        <v>2685</v>
      </c>
      <c r="E55" s="141">
        <v>43068</v>
      </c>
      <c r="F55" s="141">
        <v>43312</v>
      </c>
      <c r="G55" s="168">
        <f t="shared" si="2"/>
        <v>8.1333333333333329</v>
      </c>
      <c r="H55" s="119" t="s">
        <v>2707</v>
      </c>
      <c r="I55" s="118" t="s">
        <v>459</v>
      </c>
      <c r="J55" s="118" t="s">
        <v>463</v>
      </c>
      <c r="K55" s="116">
        <v>393035572</v>
      </c>
      <c r="L55" s="121" t="s">
        <v>1148</v>
      </c>
      <c r="M55" s="115">
        <v>1</v>
      </c>
      <c r="N55" s="121" t="s">
        <v>27</v>
      </c>
      <c r="O55" s="121" t="s">
        <v>26</v>
      </c>
      <c r="P55" s="81"/>
    </row>
    <row r="56" spans="1:16" s="7" customFormat="1" ht="24.75" customHeight="1" outlineLevel="1" x14ac:dyDescent="0.25">
      <c r="A56" s="140">
        <v>9</v>
      </c>
      <c r="B56" s="119" t="s">
        <v>2671</v>
      </c>
      <c r="C56" s="121" t="s">
        <v>31</v>
      </c>
      <c r="D56" s="118" t="s">
        <v>2686</v>
      </c>
      <c r="E56" s="141">
        <v>43068</v>
      </c>
      <c r="F56" s="141">
        <v>43312</v>
      </c>
      <c r="G56" s="168">
        <f t="shared" si="2"/>
        <v>8.1333333333333329</v>
      </c>
      <c r="H56" s="119" t="s">
        <v>2708</v>
      </c>
      <c r="I56" s="118" t="s">
        <v>459</v>
      </c>
      <c r="J56" s="118" t="s">
        <v>463</v>
      </c>
      <c r="K56" s="116">
        <v>1731800827</v>
      </c>
      <c r="L56" s="121" t="s">
        <v>1148</v>
      </c>
      <c r="M56" s="115">
        <v>1</v>
      </c>
      <c r="N56" s="121" t="s">
        <v>27</v>
      </c>
      <c r="O56" s="121" t="s">
        <v>26</v>
      </c>
      <c r="P56" s="81"/>
    </row>
    <row r="57" spans="1:16" s="7" customFormat="1" ht="24.75" customHeight="1" outlineLevel="1" x14ac:dyDescent="0.25">
      <c r="A57" s="140">
        <v>10</v>
      </c>
      <c r="B57" s="119" t="s">
        <v>2671</v>
      </c>
      <c r="C57" s="121" t="s">
        <v>31</v>
      </c>
      <c r="D57" s="118" t="s">
        <v>2686</v>
      </c>
      <c r="E57" s="141">
        <v>43313</v>
      </c>
      <c r="F57" s="141">
        <v>43404</v>
      </c>
      <c r="G57" s="168">
        <f t="shared" si="2"/>
        <v>3.0333333333333332</v>
      </c>
      <c r="H57" s="119" t="s">
        <v>2708</v>
      </c>
      <c r="I57" s="118" t="s">
        <v>459</v>
      </c>
      <c r="J57" s="118" t="s">
        <v>463</v>
      </c>
      <c r="K57" s="120">
        <v>754052256</v>
      </c>
      <c r="L57" s="121" t="s">
        <v>1148</v>
      </c>
      <c r="M57" s="115">
        <v>1</v>
      </c>
      <c r="N57" s="121" t="s">
        <v>27</v>
      </c>
      <c r="O57" s="121" t="s">
        <v>26</v>
      </c>
      <c r="P57" s="81"/>
    </row>
    <row r="58" spans="1:16" s="7" customFormat="1" ht="24.75" customHeight="1" outlineLevel="1" x14ac:dyDescent="0.25">
      <c r="A58" s="140">
        <v>11</v>
      </c>
      <c r="B58" s="119" t="s">
        <v>2671</v>
      </c>
      <c r="C58" s="121" t="s">
        <v>31</v>
      </c>
      <c r="D58" s="118" t="s">
        <v>2687</v>
      </c>
      <c r="E58" s="141">
        <v>43435</v>
      </c>
      <c r="F58" s="141">
        <v>43449</v>
      </c>
      <c r="G58" s="168">
        <f t="shared" si="2"/>
        <v>0.46666666666666667</v>
      </c>
      <c r="H58" s="119" t="s">
        <v>2707</v>
      </c>
      <c r="I58" s="118" t="s">
        <v>459</v>
      </c>
      <c r="J58" s="118" t="s">
        <v>463</v>
      </c>
      <c r="K58" s="120">
        <v>26518018</v>
      </c>
      <c r="L58" s="121" t="s">
        <v>1148</v>
      </c>
      <c r="M58" s="115">
        <v>1</v>
      </c>
      <c r="N58" s="121" t="s">
        <v>27</v>
      </c>
      <c r="O58" s="121" t="s">
        <v>26</v>
      </c>
      <c r="P58" s="81"/>
    </row>
    <row r="59" spans="1:16" s="7" customFormat="1" ht="24.75" customHeight="1" outlineLevel="1" x14ac:dyDescent="0.25">
      <c r="A59" s="140">
        <v>12</v>
      </c>
      <c r="B59" s="119" t="s">
        <v>2671</v>
      </c>
      <c r="C59" s="121" t="s">
        <v>31</v>
      </c>
      <c r="D59" s="118" t="s">
        <v>2688</v>
      </c>
      <c r="E59" s="141">
        <v>43313</v>
      </c>
      <c r="F59" s="141">
        <v>43434</v>
      </c>
      <c r="G59" s="168">
        <f t="shared" si="2"/>
        <v>4.0333333333333332</v>
      </c>
      <c r="H59" s="119" t="s">
        <v>2708</v>
      </c>
      <c r="I59" s="118" t="s">
        <v>459</v>
      </c>
      <c r="J59" s="118" t="s">
        <v>463</v>
      </c>
      <c r="K59" s="120">
        <v>260001629</v>
      </c>
      <c r="L59" s="121" t="s">
        <v>1148</v>
      </c>
      <c r="M59" s="115">
        <v>1</v>
      </c>
      <c r="N59" s="121" t="s">
        <v>27</v>
      </c>
      <c r="O59" s="121" t="s">
        <v>26</v>
      </c>
      <c r="P59" s="81"/>
    </row>
    <row r="60" spans="1:16" s="7" customFormat="1" ht="24.75" customHeight="1" outlineLevel="1" x14ac:dyDescent="0.25">
      <c r="A60" s="140">
        <v>13</v>
      </c>
      <c r="B60" s="119" t="s">
        <v>2671</v>
      </c>
      <c r="C60" s="121" t="s">
        <v>31</v>
      </c>
      <c r="D60" s="118" t="s">
        <v>2687</v>
      </c>
      <c r="E60" s="141">
        <v>43435</v>
      </c>
      <c r="F60" s="141">
        <v>43449</v>
      </c>
      <c r="G60" s="168">
        <f t="shared" si="2"/>
        <v>0.46666666666666667</v>
      </c>
      <c r="H60" s="119" t="s">
        <v>2708</v>
      </c>
      <c r="I60" s="118" t="s">
        <v>459</v>
      </c>
      <c r="J60" s="118" t="s">
        <v>463</v>
      </c>
      <c r="K60" s="120">
        <v>25870722</v>
      </c>
      <c r="L60" s="121" t="s">
        <v>1148</v>
      </c>
      <c r="M60" s="115">
        <v>1</v>
      </c>
      <c r="N60" s="121" t="s">
        <v>27</v>
      </c>
      <c r="O60" s="121" t="s">
        <v>26</v>
      </c>
      <c r="P60" s="81"/>
    </row>
    <row r="61" spans="1:16" s="7" customFormat="1" ht="24.75" customHeight="1" outlineLevel="1" x14ac:dyDescent="0.25">
      <c r="A61" s="140">
        <v>14</v>
      </c>
      <c r="B61" s="119" t="s">
        <v>2671</v>
      </c>
      <c r="C61" s="121" t="s">
        <v>31</v>
      </c>
      <c r="D61" s="118" t="s">
        <v>2689</v>
      </c>
      <c r="E61" s="141">
        <v>42709</v>
      </c>
      <c r="F61" s="141">
        <v>43084</v>
      </c>
      <c r="G61" s="168">
        <f t="shared" si="2"/>
        <v>12.5</v>
      </c>
      <c r="H61" s="119" t="s">
        <v>2707</v>
      </c>
      <c r="I61" s="118" t="s">
        <v>459</v>
      </c>
      <c r="J61" s="118" t="s">
        <v>463</v>
      </c>
      <c r="K61" s="120">
        <v>821034675</v>
      </c>
      <c r="L61" s="121" t="s">
        <v>1148</v>
      </c>
      <c r="M61" s="115">
        <v>1</v>
      </c>
      <c r="N61" s="121" t="s">
        <v>27</v>
      </c>
      <c r="O61" s="121" t="s">
        <v>26</v>
      </c>
      <c r="P61" s="81"/>
    </row>
    <row r="62" spans="1:16" s="7" customFormat="1" ht="24.75" customHeight="1" outlineLevel="1" x14ac:dyDescent="0.25">
      <c r="A62" s="140">
        <v>15</v>
      </c>
      <c r="B62" s="119" t="s">
        <v>2671</v>
      </c>
      <c r="C62" s="121" t="s">
        <v>31</v>
      </c>
      <c r="D62" s="118" t="s">
        <v>2690</v>
      </c>
      <c r="E62" s="141">
        <v>42709</v>
      </c>
      <c r="F62" s="141">
        <v>43084</v>
      </c>
      <c r="G62" s="168">
        <f t="shared" si="2"/>
        <v>12.5</v>
      </c>
      <c r="H62" s="119" t="s">
        <v>2708</v>
      </c>
      <c r="I62" s="118" t="s">
        <v>459</v>
      </c>
      <c r="J62" s="118" t="s">
        <v>463</v>
      </c>
      <c r="K62" s="120">
        <v>2430218304</v>
      </c>
      <c r="L62" s="121" t="s">
        <v>1148</v>
      </c>
      <c r="M62" s="115">
        <v>1</v>
      </c>
      <c r="N62" s="121" t="s">
        <v>27</v>
      </c>
      <c r="O62" s="121" t="s">
        <v>26</v>
      </c>
      <c r="P62" s="81"/>
    </row>
    <row r="63" spans="1:16" s="7" customFormat="1" ht="24.75" customHeight="1" outlineLevel="1" x14ac:dyDescent="0.25">
      <c r="A63" s="140">
        <v>16</v>
      </c>
      <c r="B63" s="119" t="s">
        <v>2671</v>
      </c>
      <c r="C63" s="121" t="s">
        <v>31</v>
      </c>
      <c r="D63" s="118" t="s">
        <v>2691</v>
      </c>
      <c r="E63" s="141">
        <v>42397</v>
      </c>
      <c r="F63" s="141">
        <v>42674</v>
      </c>
      <c r="G63" s="168">
        <f t="shared" si="2"/>
        <v>9.2333333333333325</v>
      </c>
      <c r="H63" s="119" t="s">
        <v>2707</v>
      </c>
      <c r="I63" s="118" t="s">
        <v>459</v>
      </c>
      <c r="J63" s="118" t="s">
        <v>463</v>
      </c>
      <c r="K63" s="120">
        <v>542679000</v>
      </c>
      <c r="L63" s="121" t="s">
        <v>1148</v>
      </c>
      <c r="M63" s="115">
        <v>1</v>
      </c>
      <c r="N63" s="121" t="s">
        <v>27</v>
      </c>
      <c r="O63" s="121" t="s">
        <v>26</v>
      </c>
      <c r="P63" s="81"/>
    </row>
    <row r="64" spans="1:16" s="7" customFormat="1" ht="24.75" customHeight="1" outlineLevel="1" x14ac:dyDescent="0.25">
      <c r="A64" s="140">
        <v>17</v>
      </c>
      <c r="B64" s="119" t="s">
        <v>2671</v>
      </c>
      <c r="C64" s="121" t="s">
        <v>31</v>
      </c>
      <c r="D64" s="118" t="s">
        <v>2692</v>
      </c>
      <c r="E64" s="141">
        <v>42579</v>
      </c>
      <c r="F64" s="141">
        <v>42674</v>
      </c>
      <c r="G64" s="168">
        <f t="shared" si="2"/>
        <v>3.1666666666666665</v>
      </c>
      <c r="H64" s="119" t="s">
        <v>2707</v>
      </c>
      <c r="I64" s="118" t="s">
        <v>459</v>
      </c>
      <c r="J64" s="118" t="s">
        <v>463</v>
      </c>
      <c r="K64" s="120">
        <v>182204968</v>
      </c>
      <c r="L64" s="121" t="s">
        <v>1148</v>
      </c>
      <c r="M64" s="115">
        <v>1</v>
      </c>
      <c r="N64" s="121" t="s">
        <v>27</v>
      </c>
      <c r="O64" s="121" t="s">
        <v>26</v>
      </c>
      <c r="P64" s="81"/>
    </row>
    <row r="65" spans="1:16" s="7" customFormat="1" ht="24.75" customHeight="1" outlineLevel="1" x14ac:dyDescent="0.25">
      <c r="A65" s="140">
        <v>18</v>
      </c>
      <c r="B65" s="119" t="s">
        <v>2671</v>
      </c>
      <c r="C65" s="121" t="s">
        <v>31</v>
      </c>
      <c r="D65" s="118" t="s">
        <v>2693</v>
      </c>
      <c r="E65" s="141">
        <v>42661</v>
      </c>
      <c r="F65" s="141">
        <v>42719</v>
      </c>
      <c r="G65" s="168">
        <f t="shared" si="2"/>
        <v>1.9333333333333333</v>
      </c>
      <c r="H65" s="119" t="s">
        <v>2707</v>
      </c>
      <c r="I65" s="118" t="s">
        <v>459</v>
      </c>
      <c r="J65" s="118" t="s">
        <v>463</v>
      </c>
      <c r="K65" s="120">
        <v>103847832</v>
      </c>
      <c r="L65" s="121" t="s">
        <v>1148</v>
      </c>
      <c r="M65" s="115">
        <v>1</v>
      </c>
      <c r="N65" s="121" t="s">
        <v>27</v>
      </c>
      <c r="O65" s="121" t="s">
        <v>26</v>
      </c>
      <c r="P65" s="81"/>
    </row>
    <row r="66" spans="1:16" s="7" customFormat="1" ht="24.75" customHeight="1" outlineLevel="1" x14ac:dyDescent="0.25">
      <c r="A66" s="140">
        <v>19</v>
      </c>
      <c r="B66" s="119" t="s">
        <v>2671</v>
      </c>
      <c r="C66" s="121" t="s">
        <v>31</v>
      </c>
      <c r="D66" s="118" t="s">
        <v>2694</v>
      </c>
      <c r="E66" s="141">
        <v>42397</v>
      </c>
      <c r="F66" s="141">
        <v>42674</v>
      </c>
      <c r="G66" s="168">
        <f t="shared" si="2"/>
        <v>9.2333333333333325</v>
      </c>
      <c r="H66" s="119" t="s">
        <v>2708</v>
      </c>
      <c r="I66" s="118" t="s">
        <v>459</v>
      </c>
      <c r="J66" s="118" t="s">
        <v>463</v>
      </c>
      <c r="K66" s="120">
        <v>1451961998</v>
      </c>
      <c r="L66" s="121" t="s">
        <v>1148</v>
      </c>
      <c r="M66" s="115">
        <v>1</v>
      </c>
      <c r="N66" s="121" t="s">
        <v>27</v>
      </c>
      <c r="O66" s="121" t="s">
        <v>26</v>
      </c>
      <c r="P66" s="81"/>
    </row>
    <row r="67" spans="1:16" s="7" customFormat="1" ht="24.75" customHeight="1" outlineLevel="1" x14ac:dyDescent="0.25">
      <c r="A67" s="140">
        <v>20</v>
      </c>
      <c r="B67" s="119" t="s">
        <v>2671</v>
      </c>
      <c r="C67" s="121" t="s">
        <v>31</v>
      </c>
      <c r="D67" s="118" t="s">
        <v>2695</v>
      </c>
      <c r="E67" s="141">
        <v>42661</v>
      </c>
      <c r="F67" s="141">
        <v>42674</v>
      </c>
      <c r="G67" s="168">
        <f t="shared" si="2"/>
        <v>0.43333333333333335</v>
      </c>
      <c r="H67" s="119" t="s">
        <v>2708</v>
      </c>
      <c r="I67" s="118" t="s">
        <v>459</v>
      </c>
      <c r="J67" s="118" t="s">
        <v>463</v>
      </c>
      <c r="K67" s="120">
        <v>534590168</v>
      </c>
      <c r="L67" s="121" t="s">
        <v>1148</v>
      </c>
      <c r="M67" s="115">
        <v>1</v>
      </c>
      <c r="N67" s="121" t="s">
        <v>27</v>
      </c>
      <c r="O67" s="121" t="s">
        <v>26</v>
      </c>
      <c r="P67" s="81"/>
    </row>
    <row r="68" spans="1:16" s="7" customFormat="1" ht="24.75" customHeight="1" outlineLevel="1" x14ac:dyDescent="0.25">
      <c r="A68" s="139">
        <v>21</v>
      </c>
      <c r="B68" s="119" t="s">
        <v>2671</v>
      </c>
      <c r="C68" s="121" t="s">
        <v>31</v>
      </c>
      <c r="D68" s="118" t="s">
        <v>2690</v>
      </c>
      <c r="E68" s="141">
        <v>42709</v>
      </c>
      <c r="F68" s="141">
        <v>43084</v>
      </c>
      <c r="G68" s="168">
        <f t="shared" si="2"/>
        <v>12.5</v>
      </c>
      <c r="H68" s="119" t="s">
        <v>2708</v>
      </c>
      <c r="I68" s="118" t="s">
        <v>459</v>
      </c>
      <c r="J68" s="118" t="s">
        <v>463</v>
      </c>
      <c r="K68" s="120">
        <v>2430218304</v>
      </c>
      <c r="L68" s="121" t="s">
        <v>1148</v>
      </c>
      <c r="M68" s="115">
        <v>1</v>
      </c>
      <c r="N68" s="121" t="s">
        <v>27</v>
      </c>
      <c r="O68" s="121" t="s">
        <v>26</v>
      </c>
      <c r="P68" s="81"/>
    </row>
    <row r="69" spans="1:16" s="7" customFormat="1" ht="24.75" customHeight="1" outlineLevel="1" x14ac:dyDescent="0.25">
      <c r="A69" s="139">
        <v>22</v>
      </c>
      <c r="B69" s="119" t="s">
        <v>2671</v>
      </c>
      <c r="C69" s="121" t="s">
        <v>31</v>
      </c>
      <c r="D69" s="118" t="s">
        <v>2696</v>
      </c>
      <c r="E69" s="141">
        <v>41988</v>
      </c>
      <c r="F69" s="141">
        <v>42369</v>
      </c>
      <c r="G69" s="168">
        <f t="shared" si="2"/>
        <v>12.7</v>
      </c>
      <c r="H69" s="119" t="s">
        <v>2709</v>
      </c>
      <c r="I69" s="118" t="s">
        <v>459</v>
      </c>
      <c r="J69" s="118" t="s">
        <v>463</v>
      </c>
      <c r="K69" s="120">
        <v>1911637975</v>
      </c>
      <c r="L69" s="121" t="s">
        <v>1148</v>
      </c>
      <c r="M69" s="115">
        <v>1</v>
      </c>
      <c r="N69" s="121" t="s">
        <v>27</v>
      </c>
      <c r="O69" s="121" t="s">
        <v>26</v>
      </c>
      <c r="P69" s="81"/>
    </row>
    <row r="70" spans="1:16" s="7" customFormat="1" ht="24.75" customHeight="1" outlineLevel="1" x14ac:dyDescent="0.25">
      <c r="A70" s="139">
        <v>23</v>
      </c>
      <c r="B70" s="119" t="s">
        <v>2671</v>
      </c>
      <c r="C70" s="121" t="s">
        <v>31</v>
      </c>
      <c r="D70" s="118" t="s">
        <v>2697</v>
      </c>
      <c r="E70" s="141">
        <v>42282</v>
      </c>
      <c r="F70" s="141">
        <v>42369</v>
      </c>
      <c r="G70" s="168">
        <f t="shared" si="2"/>
        <v>2.9</v>
      </c>
      <c r="H70" s="119" t="s">
        <v>2709</v>
      </c>
      <c r="I70" s="118" t="s">
        <v>459</v>
      </c>
      <c r="J70" s="118" t="s">
        <v>463</v>
      </c>
      <c r="K70" s="120">
        <v>159355149</v>
      </c>
      <c r="L70" s="121" t="s">
        <v>1148</v>
      </c>
      <c r="M70" s="115">
        <v>1</v>
      </c>
      <c r="N70" s="121" t="s">
        <v>27</v>
      </c>
      <c r="O70" s="121" t="s">
        <v>26</v>
      </c>
      <c r="P70" s="81"/>
    </row>
    <row r="71" spans="1:16" s="7" customFormat="1" ht="24.75" customHeight="1" outlineLevel="1" x14ac:dyDescent="0.25">
      <c r="A71" s="139">
        <v>24</v>
      </c>
      <c r="B71" s="119" t="s">
        <v>2671</v>
      </c>
      <c r="C71" s="121" t="s">
        <v>31</v>
      </c>
      <c r="D71" s="118" t="s">
        <v>2698</v>
      </c>
      <c r="E71" s="141">
        <v>41837</v>
      </c>
      <c r="F71" s="141">
        <v>41943</v>
      </c>
      <c r="G71" s="168">
        <f t="shared" si="2"/>
        <v>3.5333333333333332</v>
      </c>
      <c r="H71" s="119" t="s">
        <v>2708</v>
      </c>
      <c r="I71" s="118" t="s">
        <v>459</v>
      </c>
      <c r="J71" s="118" t="s">
        <v>463</v>
      </c>
      <c r="K71" s="120">
        <v>284958240</v>
      </c>
      <c r="L71" s="121" t="s">
        <v>1148</v>
      </c>
      <c r="M71" s="115">
        <v>1</v>
      </c>
      <c r="N71" s="121" t="s">
        <v>27</v>
      </c>
      <c r="O71" s="121" t="s">
        <v>26</v>
      </c>
      <c r="P71" s="81"/>
    </row>
    <row r="72" spans="1:16" s="7" customFormat="1" ht="24.75" customHeight="1" outlineLevel="1" x14ac:dyDescent="0.25">
      <c r="A72" s="140">
        <v>25</v>
      </c>
      <c r="B72" s="119" t="s">
        <v>2671</v>
      </c>
      <c r="C72" s="121" t="s">
        <v>31</v>
      </c>
      <c r="D72" s="118" t="s">
        <v>2699</v>
      </c>
      <c r="E72" s="141">
        <v>41941</v>
      </c>
      <c r="F72" s="141">
        <v>42004</v>
      </c>
      <c r="G72" s="168">
        <f t="shared" si="2"/>
        <v>2.1</v>
      </c>
      <c r="H72" s="119" t="s">
        <v>2708</v>
      </c>
      <c r="I72" s="118" t="s">
        <v>459</v>
      </c>
      <c r="J72" s="118" t="s">
        <v>463</v>
      </c>
      <c r="K72" s="120">
        <v>145493050</v>
      </c>
      <c r="L72" s="121" t="s">
        <v>1148</v>
      </c>
      <c r="M72" s="115">
        <v>1</v>
      </c>
      <c r="N72" s="121" t="s">
        <v>27</v>
      </c>
      <c r="O72" s="121" t="s">
        <v>26</v>
      </c>
      <c r="P72" s="81"/>
    </row>
    <row r="73" spans="1:16" s="7" customFormat="1" ht="24.75" customHeight="1" outlineLevel="1" x14ac:dyDescent="0.25">
      <c r="A73" s="140">
        <v>26</v>
      </c>
      <c r="B73" s="119" t="s">
        <v>2671</v>
      </c>
      <c r="C73" s="121" t="s">
        <v>31</v>
      </c>
      <c r="D73" s="118" t="s">
        <v>2700</v>
      </c>
      <c r="E73" s="141">
        <v>41247</v>
      </c>
      <c r="F73" s="141">
        <v>41851</v>
      </c>
      <c r="G73" s="168">
        <f t="shared" si="2"/>
        <v>20.133333333333333</v>
      </c>
      <c r="H73" s="119" t="s">
        <v>2708</v>
      </c>
      <c r="I73" s="118" t="s">
        <v>459</v>
      </c>
      <c r="J73" s="118" t="s">
        <v>463</v>
      </c>
      <c r="K73" s="120">
        <v>1132403750</v>
      </c>
      <c r="L73" s="121" t="s">
        <v>1148</v>
      </c>
      <c r="M73" s="115">
        <v>1</v>
      </c>
      <c r="N73" s="121" t="s">
        <v>27</v>
      </c>
      <c r="O73" s="121" t="s">
        <v>26</v>
      </c>
      <c r="P73" s="81"/>
    </row>
    <row r="74" spans="1:16" s="7" customFormat="1" ht="24.75" customHeight="1" outlineLevel="1" x14ac:dyDescent="0.25">
      <c r="A74" s="140">
        <v>27</v>
      </c>
      <c r="B74" s="119" t="s">
        <v>2671</v>
      </c>
      <c r="C74" s="121" t="s">
        <v>31</v>
      </c>
      <c r="D74" s="118" t="s">
        <v>2701</v>
      </c>
      <c r="E74" s="141">
        <v>40546</v>
      </c>
      <c r="F74" s="141">
        <v>40908</v>
      </c>
      <c r="G74" s="168">
        <f t="shared" si="2"/>
        <v>12.066666666666666</v>
      </c>
      <c r="H74" s="119" t="s">
        <v>2710</v>
      </c>
      <c r="I74" s="118" t="s">
        <v>459</v>
      </c>
      <c r="J74" s="118" t="s">
        <v>463</v>
      </c>
      <c r="K74" s="120">
        <v>194218192</v>
      </c>
      <c r="L74" s="121" t="s">
        <v>1148</v>
      </c>
      <c r="M74" s="115">
        <v>1</v>
      </c>
      <c r="N74" s="121" t="s">
        <v>27</v>
      </c>
      <c r="O74" s="121" t="s">
        <v>26</v>
      </c>
      <c r="P74" s="81"/>
    </row>
    <row r="75" spans="1:16" s="7" customFormat="1" ht="24.75" customHeight="1" outlineLevel="1" x14ac:dyDescent="0.25">
      <c r="A75" s="140">
        <v>28</v>
      </c>
      <c r="B75" s="119" t="s">
        <v>2671</v>
      </c>
      <c r="C75" s="121" t="s">
        <v>31</v>
      </c>
      <c r="D75" s="118" t="s">
        <v>2702</v>
      </c>
      <c r="E75" s="141">
        <v>40182</v>
      </c>
      <c r="F75" s="141">
        <v>40543</v>
      </c>
      <c r="G75" s="168">
        <f t="shared" si="2"/>
        <v>12.033333333333333</v>
      </c>
      <c r="H75" s="119" t="s">
        <v>2710</v>
      </c>
      <c r="I75" s="118" t="s">
        <v>459</v>
      </c>
      <c r="J75" s="118" t="s">
        <v>463</v>
      </c>
      <c r="K75" s="120">
        <v>188064917</v>
      </c>
      <c r="L75" s="121" t="s">
        <v>1148</v>
      </c>
      <c r="M75" s="115">
        <v>1</v>
      </c>
      <c r="N75" s="121" t="s">
        <v>27</v>
      </c>
      <c r="O75" s="121" t="s">
        <v>26</v>
      </c>
      <c r="P75" s="81"/>
    </row>
    <row r="76" spans="1:16" s="7" customFormat="1" ht="24.75" customHeight="1" outlineLevel="1" x14ac:dyDescent="0.25">
      <c r="A76" s="140">
        <v>29</v>
      </c>
      <c r="B76" s="119" t="s">
        <v>2671</v>
      </c>
      <c r="C76" s="121" t="s">
        <v>31</v>
      </c>
      <c r="D76" s="118" t="s">
        <v>2703</v>
      </c>
      <c r="E76" s="141">
        <v>39815</v>
      </c>
      <c r="F76" s="141">
        <v>40178</v>
      </c>
      <c r="G76" s="168">
        <f t="shared" si="2"/>
        <v>12.1</v>
      </c>
      <c r="H76" s="119" t="s">
        <v>2710</v>
      </c>
      <c r="I76" s="118" t="s">
        <v>459</v>
      </c>
      <c r="J76" s="118" t="s">
        <v>463</v>
      </c>
      <c r="K76" s="120">
        <v>180831651</v>
      </c>
      <c r="L76" s="121" t="s">
        <v>1148</v>
      </c>
      <c r="M76" s="115">
        <v>1</v>
      </c>
      <c r="N76" s="121" t="s">
        <v>27</v>
      </c>
      <c r="O76" s="121" t="s">
        <v>26</v>
      </c>
      <c r="P76" s="81"/>
    </row>
    <row r="77" spans="1:16" s="7" customFormat="1" ht="24.75" customHeight="1" outlineLevel="1" x14ac:dyDescent="0.25">
      <c r="A77" s="140">
        <v>30</v>
      </c>
      <c r="B77" s="119" t="s">
        <v>2671</v>
      </c>
      <c r="C77" s="121" t="s">
        <v>31</v>
      </c>
      <c r="D77" s="118" t="s">
        <v>2704</v>
      </c>
      <c r="E77" s="141">
        <v>39449</v>
      </c>
      <c r="F77" s="141">
        <v>39813</v>
      </c>
      <c r="G77" s="168">
        <f t="shared" si="2"/>
        <v>12.133333333333333</v>
      </c>
      <c r="H77" s="119" t="s">
        <v>2710</v>
      </c>
      <c r="I77" s="118" t="s">
        <v>459</v>
      </c>
      <c r="J77" s="118" t="s">
        <v>463</v>
      </c>
      <c r="K77" s="120">
        <v>173876588</v>
      </c>
      <c r="L77" s="121" t="s">
        <v>1148</v>
      </c>
      <c r="M77" s="115">
        <v>1</v>
      </c>
      <c r="N77" s="121" t="s">
        <v>27</v>
      </c>
      <c r="O77" s="121" t="s">
        <v>26</v>
      </c>
      <c r="P77" s="81"/>
    </row>
    <row r="78" spans="1:16" s="7" customFormat="1" ht="24.75" customHeight="1" outlineLevel="1" x14ac:dyDescent="0.25">
      <c r="A78" s="140">
        <v>31</v>
      </c>
      <c r="B78" s="119" t="s">
        <v>2671</v>
      </c>
      <c r="C78" s="121" t="s">
        <v>31</v>
      </c>
      <c r="D78" s="118" t="s">
        <v>2705</v>
      </c>
      <c r="E78" s="141">
        <v>39254</v>
      </c>
      <c r="F78" s="141">
        <v>39447</v>
      </c>
      <c r="G78" s="168">
        <f t="shared" si="2"/>
        <v>6.4333333333333336</v>
      </c>
      <c r="H78" s="119" t="s">
        <v>2710</v>
      </c>
      <c r="I78" s="118" t="s">
        <v>459</v>
      </c>
      <c r="J78" s="118" t="s">
        <v>463</v>
      </c>
      <c r="K78" s="120">
        <v>89171938</v>
      </c>
      <c r="L78" s="121" t="s">
        <v>1148</v>
      </c>
      <c r="M78" s="115">
        <v>1</v>
      </c>
      <c r="N78" s="121" t="s">
        <v>27</v>
      </c>
      <c r="O78" s="121" t="s">
        <v>26</v>
      </c>
      <c r="P78" s="81"/>
    </row>
    <row r="79" spans="1:16" s="7" customFormat="1" ht="24.75" customHeight="1" outlineLevel="1" x14ac:dyDescent="0.25">
      <c r="A79" s="140">
        <v>32</v>
      </c>
      <c r="B79" s="119" t="s">
        <v>2671</v>
      </c>
      <c r="C79" s="121" t="s">
        <v>31</v>
      </c>
      <c r="D79" s="118" t="s">
        <v>2706</v>
      </c>
      <c r="E79" s="141">
        <v>39097</v>
      </c>
      <c r="F79" s="141">
        <v>39233</v>
      </c>
      <c r="G79" s="168">
        <f t="shared" si="2"/>
        <v>4.5333333333333332</v>
      </c>
      <c r="H79" s="119" t="s">
        <v>2710</v>
      </c>
      <c r="I79" s="118" t="s">
        <v>459</v>
      </c>
      <c r="J79" s="118" t="s">
        <v>463</v>
      </c>
      <c r="K79" s="120">
        <v>63551385</v>
      </c>
      <c r="L79" s="121" t="s">
        <v>1148</v>
      </c>
      <c r="M79" s="115">
        <v>1</v>
      </c>
      <c r="N79" s="121" t="s">
        <v>27</v>
      </c>
      <c r="O79" s="121" t="s">
        <v>26</v>
      </c>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5"/>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2712</v>
      </c>
      <c r="E114" s="141">
        <v>43891</v>
      </c>
      <c r="F114" s="141">
        <v>44165</v>
      </c>
      <c r="G114" s="168">
        <f>IF(AND(E114&lt;&gt;"",F114&lt;&gt;""),((F114-E114)/30),"")</f>
        <v>9.1333333333333329</v>
      </c>
      <c r="H114" s="119" t="s">
        <v>2708</v>
      </c>
      <c r="I114" s="118" t="s">
        <v>459</v>
      </c>
      <c r="J114" s="118" t="s">
        <v>463</v>
      </c>
      <c r="K114" s="120">
        <v>2990648430</v>
      </c>
      <c r="L114" s="102">
        <f>+IF(AND(K114&gt;0,O114="Ejecución"),(K114/877802)*Tabla28[[#This Row],[% participación]],IF(AND(K114&gt;0,O114&lt;&gt;"Ejecución"),"-",""))</f>
        <v>3406.973816418737</v>
      </c>
      <c r="M114" s="121" t="s">
        <v>1148</v>
      </c>
      <c r="N114" s="177">
        <v>1</v>
      </c>
      <c r="O114" s="173" t="s">
        <v>1150</v>
      </c>
      <c r="P114" s="80"/>
    </row>
    <row r="115" spans="1:16" s="6" customFormat="1" ht="24.75" customHeight="1" x14ac:dyDescent="0.25">
      <c r="A115" s="139">
        <v>2</v>
      </c>
      <c r="B115" s="171" t="s">
        <v>2671</v>
      </c>
      <c r="C115" s="172" t="s">
        <v>31</v>
      </c>
      <c r="D115" s="118" t="s">
        <v>2712</v>
      </c>
      <c r="E115" s="141">
        <v>44166</v>
      </c>
      <c r="F115" s="141">
        <v>44196</v>
      </c>
      <c r="G115" s="168">
        <f t="shared" ref="G115:G116" si="3">IF(AND(E115&lt;&gt;"",F115&lt;&gt;""),((F115-E115)/30),"")</f>
        <v>1</v>
      </c>
      <c r="H115" s="119" t="s">
        <v>2708</v>
      </c>
      <c r="I115" s="118" t="s">
        <v>459</v>
      </c>
      <c r="J115" s="118" t="s">
        <v>463</v>
      </c>
      <c r="K115" s="120">
        <v>276164307</v>
      </c>
      <c r="L115" s="102">
        <f>+IF(AND(K115&gt;0,O115="Ejecución"),(K115/877802)*Tabla28[[#This Row],[% participación]],IF(AND(K115&gt;0,O115&lt;&gt;"Ejecución"),"-",""))</f>
        <v>314.60888332448548</v>
      </c>
      <c r="M115" s="65" t="s">
        <v>1148</v>
      </c>
      <c r="N115" s="177">
        <v>1</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1"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2670</v>
      </c>
      <c r="C179" s="243"/>
      <c r="D179" s="243"/>
      <c r="E179" s="24">
        <v>0.02</v>
      </c>
      <c r="F179" s="174"/>
      <c r="G179" s="175" t="str">
        <f>IF(F179&gt;0,SUM(E179+F179),"")</f>
        <v/>
      </c>
      <c r="H179" s="5"/>
      <c r="I179" s="248" t="s">
        <v>2674</v>
      </c>
      <c r="J179" s="249"/>
      <c r="K179" s="249"/>
      <c r="L179" s="250"/>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9"/>
      <c r="G180" s="159" t="str">
        <f>IF(F180&gt;0,SUM(E180+F180),"")</f>
        <v/>
      </c>
      <c r="H180" s="5"/>
      <c r="I180" s="240" t="s">
        <v>1169</v>
      </c>
      <c r="J180" s="241"/>
      <c r="K180" s="242"/>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9" t="str">
        <f>IF(F181&gt;0,SUM(E181+F181),"")</f>
        <v/>
      </c>
      <c r="H181" s="5"/>
      <c r="I181" s="240" t="s">
        <v>1170</v>
      </c>
      <c r="J181" s="241"/>
      <c r="K181" s="242"/>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9" t="str">
        <f>IF(F182&gt;0,SUM(E182+F182),"")</f>
        <v/>
      </c>
      <c r="H182" s="5"/>
      <c r="I182" s="240" t="s">
        <v>1171</v>
      </c>
      <c r="J182" s="241"/>
      <c r="K182" s="242"/>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93" t="s">
        <v>2633</v>
      </c>
      <c r="E185" s="96">
        <f>+(C185*SUM(K20:K35))</f>
        <v>0</v>
      </c>
      <c r="F185" s="94"/>
      <c r="G185" s="95"/>
      <c r="H185" s="90"/>
      <c r="I185" s="92" t="s">
        <v>2632</v>
      </c>
      <c r="J185" s="180">
        <f>M179</f>
        <v>0.02</v>
      </c>
      <c r="K185" s="244" t="s">
        <v>2633</v>
      </c>
      <c r="L185" s="244"/>
      <c r="M185" s="96">
        <f>+J185*K20</f>
        <v>33781611.780000001</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7" t="s">
        <v>2641</v>
      </c>
      <c r="C192" s="217"/>
      <c r="E192" s="5" t="s">
        <v>20</v>
      </c>
      <c r="H192" s="26" t="s">
        <v>24</v>
      </c>
      <c r="J192" s="5" t="s">
        <v>2642</v>
      </c>
      <c r="K192" s="5"/>
      <c r="M192" s="5"/>
      <c r="N192" s="5"/>
      <c r="O192" s="8"/>
      <c r="Q192" s="150"/>
      <c r="R192" s="151"/>
      <c r="S192" s="151"/>
      <c r="T192" s="150"/>
    </row>
    <row r="193" spans="1:18" x14ac:dyDescent="0.25">
      <c r="A193" s="9"/>
      <c r="C193" s="122">
        <v>31397</v>
      </c>
      <c r="D193" s="5"/>
      <c r="E193" s="123">
        <v>19082</v>
      </c>
      <c r="F193" s="5"/>
      <c r="G193" s="5"/>
      <c r="H193" s="143" t="s">
        <v>2713</v>
      </c>
      <c r="J193" s="5"/>
      <c r="K193" s="124">
        <v>29221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2717</v>
      </c>
      <c r="J211" s="27" t="s">
        <v>2627</v>
      </c>
      <c r="K211" s="144" t="s">
        <v>2715</v>
      </c>
      <c r="L211" s="21"/>
      <c r="M211" s="21"/>
      <c r="N211" s="21"/>
      <c r="O211" s="8"/>
    </row>
    <row r="212" spans="1:15" x14ac:dyDescent="0.25">
      <c r="A212" s="9"/>
      <c r="B212" s="27" t="s">
        <v>2624</v>
      </c>
      <c r="C212" s="143" t="s">
        <v>2714</v>
      </c>
      <c r="D212" s="21"/>
      <c r="G212" s="27" t="s">
        <v>2626</v>
      </c>
      <c r="H212" s="144" t="s">
        <v>2718</v>
      </c>
      <c r="J212" s="27" t="s">
        <v>2628</v>
      </c>
      <c r="K212" s="143"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60" zoomScale="85" zoomScaleNormal="85" zoomScaleSheetLayoutView="40" zoomScalePageLayoutView="40" workbookViewId="0">
      <selection activeCell="K194" sqref="K19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7">
        <f ca="1">NOW()</f>
        <v>44193.631361458334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2" t="str">
        <f>HYPERLINK("#Integrante_2!A109","CAPACIDAD RESIDUAL")</f>
        <v>CAPACIDAD RESIDUAL</v>
      </c>
      <c r="F8" s="263"/>
      <c r="G8" s="264"/>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2" t="str">
        <f>HYPERLINK("#Integrante_2!A162","TALENTO HUMANO")</f>
        <v>TALENTO HUMANO</v>
      </c>
      <c r="F9" s="263"/>
      <c r="G9" s="264"/>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2" t="str">
        <f>HYPERLINK("#Integrante_2!F162","INFRAESTRUCTURA")</f>
        <v>INFRAESTRUCTURA</v>
      </c>
      <c r="F10" s="263"/>
      <c r="G10" s="264"/>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2681</v>
      </c>
      <c r="D15" s="35"/>
      <c r="E15" s="35"/>
      <c r="F15" s="5"/>
      <c r="G15" s="32" t="s">
        <v>1168</v>
      </c>
      <c r="H15" s="105" t="s">
        <v>459</v>
      </c>
      <c r="I15" s="32" t="s">
        <v>2629</v>
      </c>
      <c r="J15" s="110" t="s">
        <v>2637</v>
      </c>
      <c r="L15" s="259" t="s">
        <v>8</v>
      </c>
      <c r="M15" s="259"/>
      <c r="N15" s="179">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5" t="s">
        <v>2644</v>
      </c>
      <c r="I19" s="136" t="s">
        <v>11</v>
      </c>
      <c r="J19" s="137" t="s">
        <v>10</v>
      </c>
      <c r="K19" s="137" t="s">
        <v>2613</v>
      </c>
      <c r="L19" s="137" t="s">
        <v>1161</v>
      </c>
      <c r="M19" s="137" t="s">
        <v>1162</v>
      </c>
      <c r="N19" s="138" t="s">
        <v>2614</v>
      </c>
      <c r="O19" s="133"/>
      <c r="Q19" s="51"/>
      <c r="R19" s="51"/>
    </row>
    <row r="20" spans="1:23" ht="30" customHeight="1" x14ac:dyDescent="0.25">
      <c r="A20" s="9"/>
      <c r="B20" s="111">
        <v>900386020</v>
      </c>
      <c r="C20" s="5"/>
      <c r="D20" s="164"/>
      <c r="E20" s="156" t="s">
        <v>2669</v>
      </c>
      <c r="F20" s="158"/>
      <c r="G20" s="5"/>
      <c r="H20" s="265"/>
      <c r="I20" s="145" t="s">
        <v>459</v>
      </c>
      <c r="J20" s="146" t="s">
        <v>463</v>
      </c>
      <c r="K20" s="147">
        <v>1689080589</v>
      </c>
      <c r="L20" s="148">
        <v>44242</v>
      </c>
      <c r="M20" s="148">
        <v>44561</v>
      </c>
      <c r="N20" s="131">
        <f>+(M20-L20)/30</f>
        <v>10.633333333333333</v>
      </c>
      <c r="O20" s="134"/>
      <c r="U20" s="130"/>
      <c r="V20" s="107">
        <f ca="1">NOW()</f>
        <v>44193.631361458334</v>
      </c>
      <c r="W20" s="107">
        <f ca="1">NOW()</f>
        <v>44193.631361458334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5"/>
      <c r="I37" s="126"/>
      <c r="J37" s="126"/>
      <c r="K37" s="126"/>
      <c r="L37" s="126"/>
      <c r="M37" s="126"/>
      <c r="N37" s="126"/>
      <c r="O37" s="127"/>
    </row>
    <row r="38" spans="1:16" ht="21" customHeight="1" x14ac:dyDescent="0.25">
      <c r="A38" s="9"/>
      <c r="B38" s="260" t="str">
        <f>VLOOKUP(B20,EAS!A2:B1439,2,0)</f>
        <v>FUNDACIÓN MI PEQUEÑO MUNDO</v>
      </c>
      <c r="C38" s="260"/>
      <c r="D38" s="260"/>
      <c r="E38" s="260"/>
      <c r="F38" s="260"/>
      <c r="G38" s="5"/>
      <c r="H38" s="128"/>
      <c r="I38" s="269" t="s">
        <v>7</v>
      </c>
      <c r="J38" s="269"/>
      <c r="K38" s="269"/>
      <c r="L38" s="269"/>
      <c r="M38" s="269"/>
      <c r="N38" s="269"/>
      <c r="O38" s="129"/>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2724</v>
      </c>
      <c r="C48" s="121" t="s">
        <v>32</v>
      </c>
      <c r="D48" s="118" t="s">
        <v>2725</v>
      </c>
      <c r="E48" s="141">
        <v>43524</v>
      </c>
      <c r="F48" s="141">
        <v>43799</v>
      </c>
      <c r="G48" s="168">
        <f>IF(AND(E48&lt;&gt;"",F48&lt;&gt;""),((F48-E48)/30),"")</f>
        <v>9.1666666666666661</v>
      </c>
      <c r="H48" s="119" t="s">
        <v>2723</v>
      </c>
      <c r="I48" s="118" t="s">
        <v>459</v>
      </c>
      <c r="J48" s="118" t="s">
        <v>463</v>
      </c>
      <c r="K48" s="120">
        <v>3000000</v>
      </c>
      <c r="L48" s="121" t="s">
        <v>1148</v>
      </c>
      <c r="M48" s="177">
        <v>1</v>
      </c>
      <c r="N48" s="121" t="s">
        <v>27</v>
      </c>
      <c r="O48" s="121" t="s">
        <v>26</v>
      </c>
      <c r="P48" s="80"/>
    </row>
    <row r="49" spans="1:16" s="6" customFormat="1" ht="24.75" customHeight="1" x14ac:dyDescent="0.25">
      <c r="A49" s="139">
        <v>2</v>
      </c>
      <c r="B49" s="119" t="s">
        <v>2726</v>
      </c>
      <c r="C49" s="121" t="s">
        <v>32</v>
      </c>
      <c r="D49" s="118" t="s">
        <v>2727</v>
      </c>
      <c r="E49" s="141">
        <v>42767</v>
      </c>
      <c r="F49" s="141">
        <v>43069</v>
      </c>
      <c r="G49" s="168">
        <f t="shared" ref="G49:G107" si="1">IF(AND(E49&lt;&gt;"",F49&lt;&gt;""),((F49-E49)/30),"")</f>
        <v>10.066666666666666</v>
      </c>
      <c r="H49" s="119" t="s">
        <v>2723</v>
      </c>
      <c r="I49" s="118" t="s">
        <v>459</v>
      </c>
      <c r="J49" s="118" t="s">
        <v>463</v>
      </c>
      <c r="K49" s="120">
        <v>7000000</v>
      </c>
      <c r="L49" s="121" t="s">
        <v>1148</v>
      </c>
      <c r="M49" s="177">
        <v>1</v>
      </c>
      <c r="N49" s="121" t="s">
        <v>27</v>
      </c>
      <c r="O49" s="121" t="s">
        <v>26</v>
      </c>
      <c r="P49" s="80"/>
    </row>
    <row r="50" spans="1:16" s="6" customFormat="1" ht="24.75" customHeight="1" x14ac:dyDescent="0.25">
      <c r="A50" s="139">
        <v>3</v>
      </c>
      <c r="B50" s="119" t="s">
        <v>2726</v>
      </c>
      <c r="C50" s="121" t="s">
        <v>32</v>
      </c>
      <c r="D50" s="118" t="s">
        <v>2728</v>
      </c>
      <c r="E50" s="141">
        <v>43160</v>
      </c>
      <c r="F50" s="141">
        <v>43281</v>
      </c>
      <c r="G50" s="168">
        <f t="shared" si="1"/>
        <v>4.0333333333333332</v>
      </c>
      <c r="H50" s="117" t="s">
        <v>2723</v>
      </c>
      <c r="I50" s="118" t="s">
        <v>459</v>
      </c>
      <c r="J50" s="118" t="s">
        <v>463</v>
      </c>
      <c r="K50" s="120">
        <v>5000000</v>
      </c>
      <c r="L50" s="121" t="s">
        <v>1148</v>
      </c>
      <c r="M50" s="177">
        <v>1</v>
      </c>
      <c r="N50" s="121" t="s">
        <v>27</v>
      </c>
      <c r="O50" s="121" t="s">
        <v>26</v>
      </c>
      <c r="P50" s="80"/>
    </row>
    <row r="51" spans="1:16" s="6" customFormat="1" ht="24.75" customHeight="1" outlineLevel="1" x14ac:dyDescent="0.25">
      <c r="A51" s="139">
        <v>4</v>
      </c>
      <c r="B51" s="119" t="s">
        <v>2726</v>
      </c>
      <c r="C51" s="121" t="s">
        <v>32</v>
      </c>
      <c r="D51" s="118" t="s">
        <v>2729</v>
      </c>
      <c r="E51" s="141">
        <v>43282</v>
      </c>
      <c r="F51" s="141">
        <v>43434</v>
      </c>
      <c r="G51" s="168">
        <f t="shared" si="1"/>
        <v>5.0666666666666664</v>
      </c>
      <c r="H51" s="119" t="s">
        <v>2723</v>
      </c>
      <c r="I51" s="118" t="s">
        <v>459</v>
      </c>
      <c r="J51" s="118" t="s">
        <v>463</v>
      </c>
      <c r="K51" s="120">
        <v>5000000</v>
      </c>
      <c r="L51" s="121" t="s">
        <v>1148</v>
      </c>
      <c r="M51" s="177">
        <v>1</v>
      </c>
      <c r="N51" s="121" t="s">
        <v>27</v>
      </c>
      <c r="O51" s="121" t="s">
        <v>26</v>
      </c>
      <c r="P51" s="80"/>
    </row>
    <row r="52" spans="1:16" s="7" customFormat="1" ht="24.75" customHeight="1" outlineLevel="1" x14ac:dyDescent="0.25">
      <c r="A52" s="140">
        <v>5</v>
      </c>
      <c r="B52" s="119" t="s">
        <v>2726</v>
      </c>
      <c r="C52" s="121" t="s">
        <v>32</v>
      </c>
      <c r="D52" s="118" t="s">
        <v>2730</v>
      </c>
      <c r="E52" s="141">
        <v>43525</v>
      </c>
      <c r="F52" s="141">
        <v>43799</v>
      </c>
      <c r="G52" s="168">
        <f t="shared" si="1"/>
        <v>9.1333333333333329</v>
      </c>
      <c r="H52" s="117" t="s">
        <v>2723</v>
      </c>
      <c r="I52" s="118" t="s">
        <v>459</v>
      </c>
      <c r="J52" s="118" t="s">
        <v>463</v>
      </c>
      <c r="K52" s="120">
        <v>10000000</v>
      </c>
      <c r="L52" s="121" t="s">
        <v>1148</v>
      </c>
      <c r="M52" s="177">
        <v>1</v>
      </c>
      <c r="N52" s="121" t="s">
        <v>27</v>
      </c>
      <c r="O52" s="121" t="s">
        <v>26</v>
      </c>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2"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+IF(AND(K114&gt;0,O114="Ejecución"),(K114/877802)*Tabla283[[#This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1"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19"/>
      <c r="S177" s="160"/>
      <c r="T177" s="19"/>
      <c r="U177" s="19"/>
      <c r="V177" s="19"/>
      <c r="W177" s="19"/>
      <c r="X177" s="19"/>
      <c r="Y177" s="19"/>
      <c r="Z177" s="19"/>
      <c r="AA177" s="19"/>
      <c r="AB177" s="19"/>
    </row>
    <row r="178" spans="1:28" ht="23.25" x14ac:dyDescent="0.25">
      <c r="A178" s="9"/>
      <c r="B178" s="194"/>
      <c r="C178" s="195"/>
      <c r="D178" s="196"/>
      <c r="E178" s="160" t="s">
        <v>2621</v>
      </c>
      <c r="F178" s="160" t="s">
        <v>2622</v>
      </c>
      <c r="G178" s="160" t="s">
        <v>2623</v>
      </c>
      <c r="H178" s="5"/>
      <c r="I178" s="194"/>
      <c r="J178" s="195"/>
      <c r="K178" s="195"/>
      <c r="L178" s="196"/>
      <c r="M178" s="252" t="s">
        <v>2622</v>
      </c>
      <c r="O178" s="8"/>
      <c r="Q178" s="19"/>
      <c r="R178" s="19"/>
      <c r="S178" s="160" t="s">
        <v>2623</v>
      </c>
      <c r="T178" s="19"/>
      <c r="U178" s="19"/>
      <c r="V178" s="19"/>
      <c r="W178" s="19"/>
      <c r="X178" s="19"/>
      <c r="Y178" s="19"/>
      <c r="Z178" s="19"/>
      <c r="AA178" s="19"/>
      <c r="AB178" s="19"/>
    </row>
    <row r="179" spans="1:28" ht="23.25" x14ac:dyDescent="0.25">
      <c r="A179" s="9"/>
      <c r="B179" s="243" t="s">
        <v>2670</v>
      </c>
      <c r="C179" s="243"/>
      <c r="D179" s="243"/>
      <c r="E179" s="24">
        <v>0.02</v>
      </c>
      <c r="F179" s="174"/>
      <c r="G179" s="175" t="str">
        <f>IF(F179&gt;0,SUM(E179+F179),"")</f>
        <v/>
      </c>
      <c r="H179" s="5"/>
      <c r="I179" s="240" t="s">
        <v>2674</v>
      </c>
      <c r="J179" s="241"/>
      <c r="K179" s="241"/>
      <c r="L179" s="242"/>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3" t="s">
        <v>1165</v>
      </c>
      <c r="C180" s="243"/>
      <c r="D180" s="243"/>
      <c r="E180" s="24">
        <v>0.02</v>
      </c>
      <c r="F180" s="69"/>
      <c r="G180" s="159" t="str">
        <f>IF(F180&gt;0,SUM(E180+F180),"")</f>
        <v/>
      </c>
      <c r="H180" s="5"/>
      <c r="I180" s="240" t="s">
        <v>1169</v>
      </c>
      <c r="J180" s="241"/>
      <c r="K180" s="242"/>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9" t="str">
        <f>IF(F181&gt;0,SUM(E181+F181),"")</f>
        <v/>
      </c>
      <c r="H181" s="5"/>
      <c r="I181" s="240" t="s">
        <v>1170</v>
      </c>
      <c r="J181" s="241"/>
      <c r="K181" s="242"/>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9" t="str">
        <f>IF(F182&gt;0,SUM(E182+F182),"")</f>
        <v/>
      </c>
      <c r="H182" s="5"/>
      <c r="I182" s="240" t="s">
        <v>1171</v>
      </c>
      <c r="J182" s="241"/>
      <c r="K182" s="242"/>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0.02</v>
      </c>
      <c r="K185" s="244" t="s">
        <v>2633</v>
      </c>
      <c r="L185" s="244"/>
      <c r="M185" s="96">
        <f>+J185*K20</f>
        <v>33781611.780000001</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7" t="s">
        <v>2641</v>
      </c>
      <c r="C192" s="217"/>
      <c r="E192" s="5" t="s">
        <v>20</v>
      </c>
      <c r="H192" s="163" t="s">
        <v>24</v>
      </c>
      <c r="J192" s="5" t="s">
        <v>2642</v>
      </c>
      <c r="K192" s="5"/>
      <c r="M192" s="5"/>
      <c r="N192" s="5"/>
      <c r="O192" s="50"/>
      <c r="Q192" s="150"/>
      <c r="R192" s="151"/>
      <c r="S192" s="151"/>
      <c r="T192" s="150"/>
    </row>
    <row r="193" spans="1:18" x14ac:dyDescent="0.25">
      <c r="A193" s="9"/>
      <c r="C193" s="124">
        <v>43843</v>
      </c>
      <c r="D193" s="5"/>
      <c r="E193" s="123">
        <v>17</v>
      </c>
      <c r="F193" s="5"/>
      <c r="G193" s="5"/>
      <c r="H193" s="143" t="s">
        <v>2719</v>
      </c>
      <c r="J193" s="5"/>
      <c r="K193" s="124">
        <v>42767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2720</v>
      </c>
      <c r="J211" s="27" t="s">
        <v>2627</v>
      </c>
      <c r="K211" s="144" t="s">
        <v>2722</v>
      </c>
      <c r="L211" s="21"/>
      <c r="M211" s="21"/>
      <c r="N211" s="21"/>
      <c r="O211" s="8"/>
    </row>
    <row r="212" spans="1:15" x14ac:dyDescent="0.25">
      <c r="A212" s="9"/>
      <c r="B212" s="27" t="s">
        <v>2624</v>
      </c>
      <c r="C212" s="143" t="s">
        <v>2719</v>
      </c>
      <c r="D212" s="21"/>
      <c r="G212" s="27" t="s">
        <v>2626</v>
      </c>
      <c r="H212" s="144" t="s">
        <v>2718</v>
      </c>
      <c r="J212" s="27" t="s">
        <v>2628</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7">
        <f ca="1">NOW()</f>
        <v>44193.631361458334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2" t="str">
        <f>HYPERLINK("#Integrante_3!A109","CAPACIDAD RESIDUAL")</f>
        <v>CAPACIDAD RESIDUAL</v>
      </c>
      <c r="F8" s="263"/>
      <c r="G8" s="264"/>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2" t="str">
        <f>HYPERLINK("#Integrante_3!A162","TALENTO HUMANO")</f>
        <v>TALENTO HUMANO</v>
      </c>
      <c r="F9" s="263"/>
      <c r="G9" s="264"/>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2" t="str">
        <f>HYPERLINK("#Integrante_3!F162","INFRAESTRUCTURA")</f>
        <v>INFRAESTRUCTURA</v>
      </c>
      <c r="F10" s="263"/>
      <c r="G10" s="264"/>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59" t="s">
        <v>8</v>
      </c>
      <c r="M15" s="259"/>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5"/>
      <c r="I20" s="145"/>
      <c r="J20" s="146"/>
      <c r="K20" s="147"/>
      <c r="L20" s="148"/>
      <c r="M20" s="148"/>
      <c r="N20" s="131">
        <f>+(M20-L20)/30</f>
        <v>0</v>
      </c>
      <c r="O20" s="134"/>
      <c r="U20" s="130"/>
      <c r="V20" s="107">
        <f ca="1">NOW()</f>
        <v>44193.631361458334</v>
      </c>
      <c r="W20" s="107">
        <f ca="1">NOW()</f>
        <v>44193.631361458334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5"/>
      <c r="I37" s="126"/>
      <c r="J37" s="126"/>
      <c r="K37" s="126"/>
      <c r="L37" s="126"/>
      <c r="M37" s="126"/>
      <c r="N37" s="126"/>
      <c r="O37" s="127"/>
    </row>
    <row r="38" spans="1:16" ht="21" customHeight="1" x14ac:dyDescent="0.25">
      <c r="A38" s="9"/>
      <c r="B38" s="260" t="e">
        <f>VLOOKUP(B20,EAS!A2:B1439,2,0)</f>
        <v>#N/A</v>
      </c>
      <c r="C38" s="260"/>
      <c r="D38" s="260"/>
      <c r="E38" s="260"/>
      <c r="F38" s="260"/>
      <c r="G38" s="5"/>
      <c r="H38" s="128"/>
      <c r="I38" s="269" t="s">
        <v>7</v>
      </c>
      <c r="J38" s="269"/>
      <c r="K38" s="269"/>
      <c r="L38" s="269"/>
      <c r="M38" s="269"/>
      <c r="N38" s="269"/>
      <c r="O38" s="129"/>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8"/>
    </row>
    <row r="161" spans="1:28" ht="51.75" customHeight="1" x14ac:dyDescent="0.25">
      <c r="A161" s="226" t="s">
        <v>2664</v>
      </c>
      <c r="B161" s="227"/>
      <c r="C161" s="227"/>
      <c r="D161" s="227"/>
      <c r="E161" s="228"/>
      <c r="F161" s="229" t="s">
        <v>2665</v>
      </c>
      <c r="G161" s="229"/>
      <c r="H161" s="229"/>
      <c r="I161" s="226" t="s">
        <v>2635</v>
      </c>
      <c r="J161" s="227"/>
      <c r="K161" s="227"/>
      <c r="L161" s="227"/>
      <c r="M161" s="227"/>
      <c r="N161" s="227"/>
      <c r="O161" s="228"/>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4" t="s">
        <v>2648</v>
      </c>
      <c r="J165" s="235"/>
      <c r="K165" s="235"/>
      <c r="L165" s="235"/>
      <c r="M165" s="235"/>
      <c r="N165" s="235"/>
      <c r="O165" s="236"/>
      <c r="U165" s="51"/>
    </row>
    <row r="166" spans="1:28" x14ac:dyDescent="0.25">
      <c r="A166" s="9"/>
      <c r="B166" s="204" t="s">
        <v>2662</v>
      </c>
      <c r="C166" s="204"/>
      <c r="D166" s="204"/>
      <c r="E166" s="8"/>
      <c r="F166" s="5"/>
      <c r="H166" s="83" t="s">
        <v>2661</v>
      </c>
      <c r="I166" s="234"/>
      <c r="J166" s="235"/>
      <c r="K166" s="235"/>
      <c r="L166" s="235"/>
      <c r="M166" s="235"/>
      <c r="N166" s="235"/>
      <c r="O166" s="23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3"/>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2670</v>
      </c>
      <c r="C174" s="190"/>
      <c r="D174" s="190"/>
      <c r="E174" s="190"/>
      <c r="F174" s="190"/>
      <c r="G174" s="190"/>
      <c r="H174" s="20"/>
      <c r="I174" s="197" t="s">
        <v>2674</v>
      </c>
      <c r="J174" s="198"/>
      <c r="K174" s="198"/>
      <c r="L174" s="198"/>
      <c r="M174" s="198"/>
      <c r="O174" s="181"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2679</v>
      </c>
      <c r="O175" s="8"/>
      <c r="Q175" s="19"/>
      <c r="R175" s="160"/>
      <c r="S175" s="19"/>
      <c r="T175" s="19"/>
      <c r="U175" s="19"/>
      <c r="V175" s="19"/>
      <c r="W175" s="19"/>
      <c r="X175" s="19"/>
      <c r="Y175" s="19"/>
      <c r="Z175" s="19"/>
      <c r="AA175" s="19"/>
      <c r="AB175" s="19"/>
    </row>
    <row r="176" spans="1:28" ht="23.25" x14ac:dyDescent="0.25">
      <c r="A176" s="9"/>
      <c r="B176" s="194"/>
      <c r="C176" s="195"/>
      <c r="D176" s="196"/>
      <c r="E176" s="160" t="s">
        <v>2621</v>
      </c>
      <c r="F176" s="160" t="s">
        <v>2622</v>
      </c>
      <c r="G176" s="160" t="s">
        <v>2623</v>
      </c>
      <c r="H176" s="5"/>
      <c r="I176" s="194"/>
      <c r="J176" s="195"/>
      <c r="K176" s="195"/>
      <c r="L176" s="196"/>
      <c r="M176" s="252"/>
      <c r="O176" s="8"/>
      <c r="Q176" s="19"/>
      <c r="R176" s="160" t="s">
        <v>2623</v>
      </c>
      <c r="S176" s="19"/>
      <c r="T176" s="19"/>
      <c r="U176" s="19"/>
      <c r="V176" s="19"/>
      <c r="W176" s="19"/>
      <c r="X176" s="19"/>
      <c r="Y176" s="19"/>
      <c r="Z176" s="19"/>
      <c r="AA176" s="19"/>
      <c r="AB176" s="19"/>
    </row>
    <row r="177" spans="1:28" ht="23.25" x14ac:dyDescent="0.25">
      <c r="A177" s="9"/>
      <c r="B177" s="243" t="s">
        <v>2670</v>
      </c>
      <c r="C177" s="243"/>
      <c r="D177" s="243"/>
      <c r="E177" s="24">
        <v>0.02</v>
      </c>
      <c r="F177" s="174"/>
      <c r="G177" s="175" t="str">
        <f>IF(F177&gt;0,SUM(E177+F177),"")</f>
        <v/>
      </c>
      <c r="H177" s="5"/>
      <c r="I177" s="240" t="s">
        <v>2674</v>
      </c>
      <c r="J177" s="241"/>
      <c r="K177" s="241"/>
      <c r="L177" s="242"/>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9"/>
      <c r="G178" s="159" t="str">
        <f>IF(F178&gt;0,SUM(E178+F178),"")</f>
        <v/>
      </c>
      <c r="H178" s="5"/>
      <c r="I178" s="240" t="s">
        <v>1169</v>
      </c>
      <c r="J178" s="241"/>
      <c r="K178" s="242"/>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9"/>
      <c r="G179" s="159" t="str">
        <f>IF(F179&gt;0,SUM(E179+F179),"")</f>
        <v/>
      </c>
      <c r="H179" s="5"/>
      <c r="I179" s="240" t="s">
        <v>1170</v>
      </c>
      <c r="J179" s="241"/>
      <c r="K179" s="242"/>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9"/>
      <c r="G180" s="159" t="str">
        <f>IF(F180&gt;0,SUM(E180+F180),"")</f>
        <v/>
      </c>
      <c r="H180" s="5"/>
      <c r="I180" s="240" t="s">
        <v>1171</v>
      </c>
      <c r="J180" s="241"/>
      <c r="K180" s="242"/>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4" t="s">
        <v>2633</v>
      </c>
      <c r="L183" s="244"/>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7" t="s">
        <v>2641</v>
      </c>
      <c r="C190" s="217"/>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39" t="s">
        <v>2663</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7">
        <f ca="1">NOW()</f>
        <v>44193.631361458334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2" t="str">
        <f>HYPERLINK("#Integrante_4!A109","CAPACIDAD RESIDUAL")</f>
        <v>CAPACIDAD RESIDUAL</v>
      </c>
      <c r="F8" s="263"/>
      <c r="G8" s="264"/>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2" t="str">
        <f>HYPERLINK("#Integrante_4!A162","TALENTO HUMANO")</f>
        <v>TALENTO HUMANO</v>
      </c>
      <c r="F9" s="263"/>
      <c r="G9" s="264"/>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2" t="str">
        <f>HYPERLINK("#Integrante_4!F162","INFRAESTRUCTURA")</f>
        <v>INFRAESTRUCTURA</v>
      </c>
      <c r="F10" s="263"/>
      <c r="G10" s="264"/>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59" t="s">
        <v>8</v>
      </c>
      <c r="M15" s="259"/>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5"/>
      <c r="I20" s="145"/>
      <c r="J20" s="146"/>
      <c r="K20" s="147"/>
      <c r="L20" s="148"/>
      <c r="M20" s="148"/>
      <c r="N20" s="131">
        <f>+(M20-L20)/30</f>
        <v>0</v>
      </c>
      <c r="O20" s="134"/>
      <c r="U20" s="130"/>
      <c r="V20" s="107">
        <f ca="1">NOW()</f>
        <v>44193.631361458334</v>
      </c>
      <c r="W20" s="107">
        <f ca="1">NOW()</f>
        <v>44193.631361458334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5"/>
      <c r="I37" s="126"/>
      <c r="J37" s="126"/>
      <c r="K37" s="126"/>
      <c r="L37" s="126"/>
      <c r="M37" s="126"/>
      <c r="N37" s="126"/>
      <c r="O37" s="127"/>
    </row>
    <row r="38" spans="1:16" ht="21" customHeight="1" x14ac:dyDescent="0.25">
      <c r="A38" s="9"/>
      <c r="B38" s="260" t="e">
        <f>VLOOKUP(B20,EAS!A2:B1439,2,0)</f>
        <v>#N/A</v>
      </c>
      <c r="C38" s="260"/>
      <c r="D38" s="260"/>
      <c r="E38" s="260"/>
      <c r="F38" s="260"/>
      <c r="G38" s="5"/>
      <c r="H38" s="128"/>
      <c r="I38" s="269" t="s">
        <v>7</v>
      </c>
      <c r="J38" s="269"/>
      <c r="K38" s="269"/>
      <c r="L38" s="269"/>
      <c r="M38" s="269"/>
      <c r="N38" s="269"/>
      <c r="O38" s="129"/>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5"/>
      <c r="N107" s="121"/>
      <c r="O107" s="121"/>
      <c r="P107" s="81"/>
    </row>
    <row r="108" spans="1:16" ht="29.45" customHeight="1" thickBot="1" x14ac:dyDescent="0.3">
      <c r="O108" s="181"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1"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160"/>
      <c r="S177" s="19"/>
      <c r="T177" s="19"/>
      <c r="U177" s="19"/>
      <c r="V177" s="19"/>
      <c r="W177" s="19"/>
      <c r="X177" s="19"/>
      <c r="Y177" s="19"/>
      <c r="Z177" s="19"/>
      <c r="AA177" s="19"/>
      <c r="AB177" s="19"/>
    </row>
    <row r="178" spans="1:28" ht="23.25" x14ac:dyDescent="0.25">
      <c r="A178" s="9"/>
      <c r="B178" s="194"/>
      <c r="C178" s="195"/>
      <c r="D178" s="196"/>
      <c r="E178" s="160" t="s">
        <v>2621</v>
      </c>
      <c r="F178" s="160" t="s">
        <v>2622</v>
      </c>
      <c r="G178" s="160" t="s">
        <v>2623</v>
      </c>
      <c r="H178" s="5"/>
      <c r="I178" s="194"/>
      <c r="J178" s="195"/>
      <c r="K178" s="195"/>
      <c r="L178" s="196"/>
      <c r="M178" s="252"/>
      <c r="O178" s="8"/>
      <c r="Q178" s="19"/>
      <c r="R178" s="160" t="s">
        <v>2623</v>
      </c>
      <c r="S178" s="19"/>
      <c r="T178" s="19"/>
      <c r="U178" s="19"/>
      <c r="V178" s="19"/>
      <c r="W178" s="19"/>
      <c r="X178" s="19"/>
      <c r="Y178" s="19"/>
      <c r="Z178" s="19"/>
      <c r="AA178" s="19"/>
      <c r="AB178" s="19"/>
    </row>
    <row r="179" spans="1:28" ht="23.25" x14ac:dyDescent="0.25">
      <c r="A179" s="9"/>
      <c r="B179" s="243" t="s">
        <v>2670</v>
      </c>
      <c r="C179" s="243"/>
      <c r="D179" s="243"/>
      <c r="E179" s="24">
        <v>0.02</v>
      </c>
      <c r="F179" s="174"/>
      <c r="G179" s="175" t="str">
        <f>IF(F179&gt;0,SUM(E179+F179),"")</f>
        <v/>
      </c>
      <c r="H179" s="5"/>
      <c r="I179" s="240" t="s">
        <v>2674</v>
      </c>
      <c r="J179" s="241"/>
      <c r="K179" s="241"/>
      <c r="L179" s="242"/>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9"/>
      <c r="G180" s="159" t="str">
        <f>IF(F180&gt;0,SUM(E180+F180),"")</f>
        <v/>
      </c>
      <c r="H180" s="5"/>
      <c r="I180" s="240" t="s">
        <v>1169</v>
      </c>
      <c r="J180" s="241"/>
      <c r="K180" s="242"/>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9" t="str">
        <f>IF(F181&gt;0,SUM(E181+F181),"")</f>
        <v/>
      </c>
      <c r="H181" s="5"/>
      <c r="I181" s="240" t="s">
        <v>1170</v>
      </c>
      <c r="J181" s="241"/>
      <c r="K181" s="242"/>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9" t="str">
        <f>IF(F182&gt;0,SUM(E182+F182),"")</f>
        <v/>
      </c>
      <c r="H182" s="5"/>
      <c r="I182" s="240" t="s">
        <v>1171</v>
      </c>
      <c r="J182" s="241"/>
      <c r="K182" s="242"/>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4" t="s">
        <v>2633</v>
      </c>
      <c r="L185" s="244"/>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7" t="s">
        <v>2641</v>
      </c>
      <c r="C192" s="217"/>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7">
        <f ca="1">NOW()</f>
        <v>44193.631361458334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2" t="str">
        <f>HYPERLINK("#Integrante_5!A109","CAPACIDAD RESIDUAL")</f>
        <v>CAPACIDAD RESIDUAL</v>
      </c>
      <c r="F8" s="263"/>
      <c r="G8" s="264"/>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2" t="str">
        <f>HYPERLINK("#Integrante_5!A162","TALENTO HUMANO")</f>
        <v>TALENTO HUMANO</v>
      </c>
      <c r="F9" s="263"/>
      <c r="G9" s="264"/>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2" t="str">
        <f>HYPERLINK("#Integrante_5!F162","INFRAESTRUCTURA")</f>
        <v>INFRAESTRUCTURA</v>
      </c>
      <c r="F10" s="263"/>
      <c r="G10" s="264"/>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59" t="s">
        <v>8</v>
      </c>
      <c r="M15" s="259"/>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5"/>
      <c r="I20" s="145"/>
      <c r="J20" s="146"/>
      <c r="K20" s="147"/>
      <c r="L20" s="148"/>
      <c r="M20" s="148"/>
      <c r="N20" s="131">
        <f>+(M20-L20)/30</f>
        <v>0</v>
      </c>
      <c r="O20" s="134"/>
      <c r="U20" s="130"/>
      <c r="V20" s="107">
        <f ca="1">NOW()</f>
        <v>44193.631361458334</v>
      </c>
      <c r="W20" s="107">
        <f ca="1">NOW()</f>
        <v>44193.631361458334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5"/>
      <c r="I37" s="126"/>
      <c r="J37" s="126"/>
      <c r="K37" s="126"/>
      <c r="L37" s="126"/>
      <c r="M37" s="126"/>
      <c r="N37" s="126"/>
      <c r="O37" s="127"/>
    </row>
    <row r="38" spans="1:16" ht="21" customHeight="1" x14ac:dyDescent="0.25">
      <c r="A38" s="9"/>
      <c r="B38" s="260" t="e">
        <f>VLOOKUP(B20,EAS!A2:B1439,2,0)</f>
        <v>#N/A</v>
      </c>
      <c r="C38" s="260"/>
      <c r="D38" s="260"/>
      <c r="E38" s="260"/>
      <c r="F38" s="260"/>
      <c r="G38" s="5"/>
      <c r="H38" s="128"/>
      <c r="I38" s="269" t="s">
        <v>7</v>
      </c>
      <c r="J38" s="269"/>
      <c r="K38" s="269"/>
      <c r="L38" s="269"/>
      <c r="M38" s="269"/>
      <c r="N38" s="269"/>
      <c r="O38" s="129"/>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5"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5"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5"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5"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7"/>
      <c r="I121" s="118"/>
      <c r="J121" s="118"/>
      <c r="K121" s="68"/>
      <c r="L121" s="102" t="str">
        <f>+IF(AND(K121&gt;0,O121="Ejecución"),(K121/877802)*Tabla2812[[#This Row],[% participación]],IF(AND(K121&gt;0,O121&lt;&gt;"Ejecución"),"-",""))</f>
        <v/>
      </c>
      <c r="M121" s="121"/>
      <c r="N121" s="115"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5"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5"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5"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5"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5"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5"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5"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5"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5"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5"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5"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5"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5"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5"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5"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5"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5"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5"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5"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5"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5"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5"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5"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5"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5"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5"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5"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5"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5"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5"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5"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5"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5"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5"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5"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5"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8"/>
    </row>
    <row r="161" spans="1:28" ht="51.75" customHeight="1" x14ac:dyDescent="0.25">
      <c r="A161" s="226" t="s">
        <v>2664</v>
      </c>
      <c r="B161" s="227"/>
      <c r="C161" s="227"/>
      <c r="D161" s="227"/>
      <c r="E161" s="228"/>
      <c r="F161" s="229" t="s">
        <v>2665</v>
      </c>
      <c r="G161" s="229"/>
      <c r="H161" s="229"/>
      <c r="I161" s="226" t="s">
        <v>2635</v>
      </c>
      <c r="J161" s="227"/>
      <c r="K161" s="227"/>
      <c r="L161" s="227"/>
      <c r="M161" s="227"/>
      <c r="N161" s="227"/>
      <c r="O161" s="228"/>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4" t="s">
        <v>2648</v>
      </c>
      <c r="J165" s="235"/>
      <c r="K165" s="235"/>
      <c r="L165" s="235"/>
      <c r="M165" s="235"/>
      <c r="N165" s="235"/>
      <c r="O165" s="236"/>
      <c r="U165" s="51"/>
    </row>
    <row r="166" spans="1:28" x14ac:dyDescent="0.25">
      <c r="A166" s="9"/>
      <c r="B166" s="204" t="s">
        <v>2662</v>
      </c>
      <c r="C166" s="204"/>
      <c r="D166" s="204"/>
      <c r="E166" s="8"/>
      <c r="F166" s="5"/>
      <c r="H166" s="83" t="s">
        <v>2661</v>
      </c>
      <c r="I166" s="234"/>
      <c r="J166" s="235"/>
      <c r="K166" s="235"/>
      <c r="L166" s="235"/>
      <c r="M166" s="235"/>
      <c r="N166" s="235"/>
      <c r="O166" s="23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3"/>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2670</v>
      </c>
      <c r="C174" s="190"/>
      <c r="D174" s="190"/>
      <c r="E174" s="190"/>
      <c r="F174" s="190"/>
      <c r="G174" s="190"/>
      <c r="H174" s="20"/>
      <c r="I174" s="197" t="s">
        <v>2678</v>
      </c>
      <c r="J174" s="198"/>
      <c r="K174" s="198"/>
      <c r="L174" s="198"/>
      <c r="M174" s="198"/>
      <c r="O174" s="181"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2679</v>
      </c>
      <c r="O175" s="8"/>
      <c r="Q175" s="19"/>
      <c r="R175" s="19"/>
      <c r="S175" s="160"/>
      <c r="T175" s="19"/>
      <c r="U175" s="19"/>
      <c r="V175" s="19"/>
      <c r="W175" s="19"/>
      <c r="X175" s="19"/>
      <c r="Y175" s="19"/>
      <c r="Z175" s="19"/>
      <c r="AA175" s="19"/>
      <c r="AB175" s="19"/>
    </row>
    <row r="176" spans="1:28" ht="23.25" x14ac:dyDescent="0.25">
      <c r="A176" s="9"/>
      <c r="B176" s="194"/>
      <c r="C176" s="195"/>
      <c r="D176" s="196"/>
      <c r="E176" s="160" t="s">
        <v>2621</v>
      </c>
      <c r="F176" s="160" t="s">
        <v>2622</v>
      </c>
      <c r="G176" s="160" t="s">
        <v>2623</v>
      </c>
      <c r="H176" s="5"/>
      <c r="I176" s="194"/>
      <c r="J176" s="195"/>
      <c r="K176" s="195"/>
      <c r="L176" s="196"/>
      <c r="M176" s="252"/>
      <c r="O176" s="8"/>
      <c r="Q176" s="19"/>
      <c r="R176" s="19"/>
      <c r="S176" s="160" t="s">
        <v>2623</v>
      </c>
      <c r="T176" s="19"/>
      <c r="U176" s="19"/>
      <c r="V176" s="19"/>
      <c r="W176" s="19"/>
      <c r="X176" s="19"/>
      <c r="Y176" s="19"/>
      <c r="Z176" s="19"/>
      <c r="AA176" s="19"/>
      <c r="AB176" s="19"/>
    </row>
    <row r="177" spans="1:28" ht="23.25" x14ac:dyDescent="0.25">
      <c r="A177" s="9"/>
      <c r="B177" s="243" t="s">
        <v>2670</v>
      </c>
      <c r="C177" s="243"/>
      <c r="D177" s="243"/>
      <c r="E177" s="24">
        <v>0.02</v>
      </c>
      <c r="F177" s="174"/>
      <c r="G177" s="175" t="str">
        <f>IF(F177&gt;0,SUM(E177+F177),"")</f>
        <v/>
      </c>
      <c r="H177" s="5"/>
      <c r="I177" s="240" t="s">
        <v>2672</v>
      </c>
      <c r="J177" s="241"/>
      <c r="K177" s="241"/>
      <c r="L177" s="242"/>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9"/>
      <c r="G178" s="159" t="str">
        <f>IF(F178&gt;0,SUM(E178+F178),"")</f>
        <v/>
      </c>
      <c r="H178" s="5"/>
      <c r="I178" s="240" t="s">
        <v>1169</v>
      </c>
      <c r="J178" s="241"/>
      <c r="K178" s="242"/>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9"/>
      <c r="G179" s="159" t="str">
        <f>IF(F179&gt;0,SUM(E179+F179),"")</f>
        <v/>
      </c>
      <c r="H179" s="5"/>
      <c r="I179" s="240" t="s">
        <v>1170</v>
      </c>
      <c r="J179" s="241"/>
      <c r="K179" s="242"/>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9"/>
      <c r="G180" s="159" t="str">
        <f>IF(F180&gt;0,SUM(E180+F180),"")</f>
        <v/>
      </c>
      <c r="H180" s="5"/>
      <c r="I180" s="240" t="s">
        <v>1171</v>
      </c>
      <c r="J180" s="241"/>
      <c r="K180" s="242"/>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4" t="s">
        <v>2633</v>
      </c>
      <c r="L183" s="244"/>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7" t="s">
        <v>2641</v>
      </c>
      <c r="C190" s="217"/>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39" t="s">
        <v>2663</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2" zoomScale="70" zoomScaleNormal="70" zoomScaleSheetLayoutView="40" zoomScalePageLayoutView="40" workbookViewId="0">
      <selection activeCell="A15" sqref="A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7">
        <f ca="1">NOW()</f>
        <v>44193.631361458334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2" t="str">
        <f>HYPERLINK("#Integrante_6!A109","CAPACIDAD RESIDUAL")</f>
        <v>CAPACIDAD RESIDUAL</v>
      </c>
      <c r="F8" s="263"/>
      <c r="G8" s="264"/>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2" t="str">
        <f>HYPERLINK("#Integrante_6!A162","TALENTO HUMANO")</f>
        <v>TALENTO HUMANO</v>
      </c>
      <c r="F9" s="263"/>
      <c r="G9" s="264"/>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2" t="str">
        <f>HYPERLINK("#Integrante_6!F162","INFRAESTRUCTURA")</f>
        <v>INFRAESTRUCTURA</v>
      </c>
      <c r="F10" s="263"/>
      <c r="G10" s="264"/>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59" t="s">
        <v>8</v>
      </c>
      <c r="M15" s="259"/>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5"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5"/>
      <c r="I20" s="145"/>
      <c r="J20" s="146"/>
      <c r="K20" s="147"/>
      <c r="L20" s="148"/>
      <c r="M20" s="148"/>
      <c r="N20" s="131">
        <f>+(M20-L20)/30</f>
        <v>0</v>
      </c>
      <c r="O20" s="134"/>
      <c r="U20" s="130"/>
      <c r="V20" s="107">
        <f ca="1">NOW()</f>
        <v>44193.631361458334</v>
      </c>
      <c r="W20" s="107">
        <f ca="1">NOW()</f>
        <v>44193.631361458334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5"/>
      <c r="I37" s="126"/>
      <c r="J37" s="126"/>
      <c r="K37" s="126"/>
      <c r="L37" s="126"/>
      <c r="M37" s="126"/>
      <c r="N37" s="126"/>
      <c r="O37" s="127"/>
    </row>
    <row r="38" spans="1:16" ht="21" customHeight="1" x14ac:dyDescent="0.25">
      <c r="A38" s="9"/>
      <c r="B38" s="260" t="e">
        <f>VLOOKUP(B20,EAS!A2:B1439,2,0)</f>
        <v>#N/A</v>
      </c>
      <c r="C38" s="260"/>
      <c r="D38" s="260"/>
      <c r="E38" s="260"/>
      <c r="F38" s="260"/>
      <c r="G38" s="5"/>
      <c r="H38" s="128"/>
      <c r="I38" s="269" t="s">
        <v>7</v>
      </c>
      <c r="J38" s="269"/>
      <c r="K38" s="269"/>
      <c r="L38" s="269"/>
      <c r="M38" s="269"/>
      <c r="N38" s="269"/>
      <c r="O38" s="129"/>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76"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76"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76"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5"/>
      <c r="N107" s="121"/>
      <c r="O107" s="121"/>
      <c r="P107" s="81"/>
    </row>
    <row r="108" spans="1:16" ht="29.45" customHeight="1" thickBot="1" x14ac:dyDescent="0.3">
      <c r="O108" s="181"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7"/>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1"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19"/>
      <c r="S177" s="160"/>
      <c r="T177" s="19"/>
      <c r="U177" s="19"/>
      <c r="V177" s="19"/>
      <c r="W177" s="19"/>
      <c r="X177" s="19"/>
      <c r="Y177" s="19"/>
      <c r="Z177" s="19"/>
      <c r="AA177" s="19"/>
      <c r="AB177" s="19"/>
    </row>
    <row r="178" spans="1:28" ht="23.25" x14ac:dyDescent="0.25">
      <c r="A178" s="9"/>
      <c r="B178" s="194"/>
      <c r="C178" s="195"/>
      <c r="D178" s="196"/>
      <c r="E178" s="160" t="s">
        <v>2621</v>
      </c>
      <c r="F178" s="160" t="s">
        <v>2622</v>
      </c>
      <c r="G178" s="160" t="s">
        <v>2623</v>
      </c>
      <c r="H178" s="5"/>
      <c r="I178" s="194"/>
      <c r="J178" s="195"/>
      <c r="K178" s="195"/>
      <c r="L178" s="196"/>
      <c r="M178" s="252"/>
      <c r="O178" s="8"/>
      <c r="Q178" s="19"/>
      <c r="R178" s="19"/>
      <c r="S178" s="160" t="s">
        <v>2623</v>
      </c>
      <c r="T178" s="19"/>
      <c r="U178" s="19"/>
      <c r="V178" s="19"/>
      <c r="W178" s="19"/>
      <c r="X178" s="19"/>
      <c r="Y178" s="19"/>
      <c r="Z178" s="19"/>
      <c r="AA178" s="19"/>
      <c r="AB178" s="19"/>
    </row>
    <row r="179" spans="1:28" ht="23.25" x14ac:dyDescent="0.25">
      <c r="A179" s="9"/>
      <c r="B179" s="243" t="s">
        <v>2670</v>
      </c>
      <c r="C179" s="243"/>
      <c r="D179" s="243"/>
      <c r="E179" s="24">
        <v>0.02</v>
      </c>
      <c r="F179" s="174"/>
      <c r="G179" s="175" t="str">
        <f>IF(F179&gt;0,SUM(E179+F179),"")</f>
        <v/>
      </c>
      <c r="H179" s="5"/>
      <c r="I179" s="240" t="s">
        <v>2672</v>
      </c>
      <c r="J179" s="241"/>
      <c r="K179" s="241"/>
      <c r="L179" s="242"/>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9"/>
      <c r="G180" s="159" t="str">
        <f>IF(F180&gt;0,SUM(E180+F180),"")</f>
        <v/>
      </c>
      <c r="H180" s="5"/>
      <c r="I180" s="240" t="s">
        <v>1169</v>
      </c>
      <c r="J180" s="241"/>
      <c r="K180" s="242"/>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9" t="str">
        <f>IF(F181&gt;0,SUM(E181+F181),"")</f>
        <v/>
      </c>
      <c r="H181" s="5"/>
      <c r="I181" s="240" t="s">
        <v>1170</v>
      </c>
      <c r="J181" s="241"/>
      <c r="K181" s="242"/>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9" t="str">
        <f>IF(F182&gt;0,SUM(E182+F182),"")</f>
        <v/>
      </c>
      <c r="H182" s="5"/>
      <c r="I182" s="240" t="s">
        <v>1171</v>
      </c>
      <c r="J182" s="241"/>
      <c r="K182" s="242"/>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4" t="s">
        <v>2633</v>
      </c>
      <c r="L185" s="244"/>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7" t="s">
        <v>2641</v>
      </c>
      <c r="C192" s="217"/>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Farith Avila</cp:lastModifiedBy>
  <cp:lastPrinted>2020-12-28T20:16:06Z</cp:lastPrinted>
  <dcterms:created xsi:type="dcterms:W3CDTF">2020-10-14T21:57:42Z</dcterms:created>
  <dcterms:modified xsi:type="dcterms:W3CDTF">2020-12-28T20:17:39Z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