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BETTO OFERENTE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12" l="1"/>
  <c r="K56" i="12"/>
  <c r="K55" i="12"/>
  <c r="K54" i="12"/>
  <c r="K53" i="12"/>
  <c r="K52"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<sst xmlns="http://schemas.openxmlformats.org/spreadsheetml/2006/main" count="3117" uniqueCount="2704">
  <si>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</si>
  <si>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</si>
  <si>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</si>
  <si>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</si>
  <si>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</si>
  <si>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</si>
  <si>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</si>
  <si>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</si>
  <si>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</si>
  <si>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</si>
  <si>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</si>
  <si>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</si>
  <si>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</si>
  <si>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</si>
  <si>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</si>
  <si>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</si>
  <si>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</si>
  <si>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</si>
  <si>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</si>
  <si>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</si>
  <si>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</si>
  <si>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</si>
  <si>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</si>
  <si>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</si>
  <si>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</si>
  <si>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</si>
  <si>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</si>
  <si>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</si>
  <si>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</si>
  <si>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</si>
  <si>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</si>
  <si>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</si>
  <si>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</si>
  <si>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</si>
  <si>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</si>
  <si>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</si>
  <si>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</si>
  <si>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</si>
  <si>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</si>
  <si>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</si>
  <si>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</si>
  <si>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</si>
  <si>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</si>
  <si>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</si>
  <si>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</si>
  <si>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</si>
  <si>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</si>
  <si>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</si>
  <si>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</si>
  <si>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</si>
  <si>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</si>
  <si>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</si>
  <si>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</si>
  <si>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</si>
  <si>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</si>
  <si>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</si>
  <si>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</si>
  <si>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</si>
  <si>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</si>
  <si>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</si>
  <si>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</si>
  <si>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</si>
  <si>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</si>
  <si>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</si>
  <si>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</si>
  <si>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</si>
  <si>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</si>
  <si>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</si>
  <si>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</si>
  <si>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</si>
  <si>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</si>
  <si>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</si>
  <si>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</si>
  <si>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</si>
  <si>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</si>
  <si>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</si>
  <si>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</si>
  <si>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</si>
  <si>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</si>
  <si>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</si>
  <si>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</si>
  <si>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</si>
  <si>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</si>
  <si>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</si>
  <si>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</si>
  <si>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</si>
  <si>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</si>
  <si>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</si>
  <si>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</si>
  <si>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</si>
  <si>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</si>
  <si>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</si>
  <si>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</si>
  <si>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</si>
  <si>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</si>
  <si>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</si>
  <si>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</si>
  <si>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</si>
  <si>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</si>
  <si>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</si>
  <si>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</si>
  <si>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</si>
  <si>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</si>
  <si>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</si>
  <si>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</si>
  <si>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</si>
  <si>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</si>
  <si>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</si>
  <si>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</si>
  <si>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</si>
  <si>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</si>
  <si>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</si>
  <si>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</si>
  <si>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</si>
  <si>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</si>
  <si>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</si>
  <si>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</si>
  <si>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</si>
  <si>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</si>
  <si>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</si>
  <si>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</si>
  <si>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</si>
  <si>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</si>
  <si>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</si>
  <si>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</si>
  <si>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</si>
  <si>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</si>
  <si>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</si>
  <si>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</si>
  <si>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</si>
  <si>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</si>
  <si>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</si>
  <si>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</si>
  <si>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</si>
  <si>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</si>
  <si>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</si>
  <si>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</si>
  <si>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</si>
  <si>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</si>
  <si>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</si>
  <si>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</si>
  <si>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</si>
  <si>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</si>
  <si>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</si>
  <si>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</si>
  <si>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</si>
  <si>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</si>
  <si>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</si>
  <si>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</si>
  <si>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</si>
  <si>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</si>
  <si>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</si>
  <si>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</si>
  <si>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</si>
  <si>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</si>
  <si>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</si>
  <si>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</si>
  <si>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</si>
  <si>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</si>
  <si>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</si>
  <si>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</si>
  <si>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</si>
  <si>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</si>
  <si>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</si>
  <si>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</si>
  <si>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</si>
  <si>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</si>
  <si>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</si>
  <si>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</si>
  <si>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</si>
  <si>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</si>
  <si>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</si>
  <si>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</si>
  <si>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</si>
  <si>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</si>
  <si>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</si>
  <si>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</si>
  <si>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</si>
  <si>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</si>
  <si>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</si>
  <si>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</si>
  <si>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</si>
  <si>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</si>
  <si>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</si>
  <si>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</si>
  <si>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</si>
  <si>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</si>
  <si>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</si>
  <si>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</si>
  <si>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</si>
  <si>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</si>
  <si>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</si>
  <si>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</si>
  <si>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</si>
  <si>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</si>
  <si>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</si>
  <si>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</si>
  <si>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</si>
  <si>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</si>
  <si>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</si>
  <si>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</si>
  <si>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</si>
  <si>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</si>
  <si>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</si>
  <si>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</si>
  <si>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</si>
  <si>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</si>
  <si>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</si>
  <si>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</si>
  <si>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</si>
  <si>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</si>
  <si>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</si>
  <si>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</si>
  <si>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</si>
  <si>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</si>
  <si>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</si>
  <si>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</si>
  <si>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</si>
  <si>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</si>
  <si>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</si>
  <si>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</si>
  <si>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</si>
  <si>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</si>
  <si>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</si>
  <si>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</si>
  <si>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</si>
  <si>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</si>
  <si>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</si>
  <si>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</si>
  <si>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</si>
  <si>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</si>
  <si>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</si>
  <si>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</si>
  <si>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</si>
  <si>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</si>
  <si>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</si>
  <si>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</si>
  <si>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</si>
  <si>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</si>
  <si>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</si>
  <si>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</si>
  <si>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</si>
  <si>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</si>
  <si>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</si>
  <si>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</si>
  <si>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</si>
  <si>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</si>
  <si>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</si>
  <si>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</si>
  <si>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</si>
  <si>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</si>
  <si>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</si>
  <si>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</si>
  <si>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</si>
  <si>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</si>
  <si>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</si>
  <si>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</si>
  <si>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</si>
  <si>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</si>
  <si>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</si>
  <si>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</si>
  <si>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</si>
  <si>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</si>
  <si>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</si>
  <si>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</si>
  <si>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</si>
  <si>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</si>
  <si>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</si>
  <si>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</si>
  <si>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</si>
  <si>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</si>
  <si>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</si>
  <si>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</si>
  <si>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</si>
  <si>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</si>
  <si>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</si>
  <si>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</si>
  <si>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</si>
  <si>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</si>
  <si>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</si>
  <si>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</si>
  <si>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</si>
  <si>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</si>
  <si>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</si>
  <si>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</si>
  <si>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</si>
  <si>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</si>
  <si>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</si>
  <si>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</si>
  <si>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</si>
  <si>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</si>
  <si>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</si>
  <si>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</si>
  <si>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</si>
  <si>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</si>
  <si>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</si>
  <si>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</si>
  <si>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</si>
  <si>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</si>
  <si>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</si>
  <si>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</si>
  <si>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</si>
  <si>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</si>
  <si>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</si>
  <si>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</si>
  <si>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</si>
  <si>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</si>
  <si>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</si>
  <si>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</si>
  <si>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</si>
  <si>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</si>
  <si>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</si>
  <si>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</si>
  <si>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</si>
  <si>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</si>
  <si>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</si>
  <si>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</si>
  <si>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</si>
  <si>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</si>
  <si>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</si>
  <si>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</si>
  <si>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</si>
  <si>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</si>
  <si>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</si>
  <si>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</si>
  <si>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</si>
  <si>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</si>
  <si>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</si>
  <si>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</si>
  <si>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</si>
  <si>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</si>
  <si>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</si>
  <si>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</si>
  <si>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</si>
  <si>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</si>
  <si>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</si>
  <si>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</si>
  <si>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</si>
  <si>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</si>
  <si>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</si>
  <si>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</si>
  <si>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</si>
  <si>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</si>
  <si>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</si>
  <si>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</si>
  <si>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</si>
  <si>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</si>
  <si>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</si>
  <si>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</si>
  <si>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</si>
  <si>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</si>
  <si>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</si>
  <si>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</si>
  <si>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</si>
  <si>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</si>
  <si>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</si>
  <si>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</si>
  <si>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</si>
  <si>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</si>
  <si>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</si>
  <si>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</si>
  <si>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</si>
  <si>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</si>
  <si>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</si>
  <si>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</si>
  <si>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</si>
  <si>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</si>
  <si>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</si>
  <si>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</si>
  <si>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</si>
  <si>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</si>
  <si>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</si>
  <si>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</si>
  <si>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</si>
  <si>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</si>
  <si>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</si>
  <si>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</si>
  <si>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</si>
  <si>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</si>
  <si>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</si>
  <si>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</si>
  <si>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</si>
  <si>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</si>
  <si>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</si>
  <si>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</si>
  <si>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</si>
  <si>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</si>
  <si>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</si>
  <si>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</si>
  <si>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</si>
  <si>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</si>
  <si>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</si>
  <si>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</si>
  <si>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</si>
  <si>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</si>
  <si>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</si>
  <si>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</si>
  <si>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</si>
  <si>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</si>
  <si>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</si>
  <si>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</si>
  <si>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</si>
  <si>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</si>
  <si>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</si>
  <si>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</si>
  <si>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</si>
  <si>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</si>
  <si>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</si>
  <si>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</si>
  <si>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</si>
  <si>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</si>
  <si>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</si>
  <si>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</si>
  <si>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</si>
  <si>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</si>
  <si>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</si>
  <si>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</si>
  <si>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</si>
  <si>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</si>
  <si>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</si>
  <si>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</si>
  <si>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</si>
  <si>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</si>
  <si>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</si>
  <si>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</si>
  <si>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</si>
  <si>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</si>
  <si>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</si>
  <si>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</si>
  <si>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</si>
  <si>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</si>
  <si>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</si>
  <si>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</si>
  <si>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</si>
  <si>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</si>
  <si>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</si>
  <si>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</si>
  <si>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</si>
  <si>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</si>
  <si>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</si>
  <si>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</si>
  <si>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</si>
  <si>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</si>
  <si>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</si>
  <si>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</si>
  <si>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</si>
  <si>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</si>
  <si>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</si>
  <si>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</si>
  <si>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</si>
  <si>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</si>
  <si>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</si>
  <si>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</si>
  <si>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</si>
  <si>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</si>
  <si>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</si>
  <si>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</si>
  <si>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</si>
  <si>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</si>
  <si>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</si>
  <si>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</si>
  <si>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</si>
  <si>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</si>
  <si>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</si>
  <si>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</si>
  <si>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</si>
  <si>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</si>
  <si>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</si>
  <si>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</si>
  <si>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</si>
  <si>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</si>
  <si>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</si>
  <si>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</si>
  <si>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</si>
  <si>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</si>
  <si>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</si>
  <si>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</si>
  <si>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</si>
  <si>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</si>
  <si>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</si>
  <si>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</si>
  <si>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</si>
  <si>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</si>
  <si>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</si>
  <si>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</si>
  <si>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</si>
  <si>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</si>
  <si>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</si>
  <si>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</si>
  <si>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</si>
  <si>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</si>
  <si>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</si>
  <si>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</si>
  <si>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</si>
  <si>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</si>
  <si>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</si>
  <si>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</si>
  <si>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</si>
  <si>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</si>
  <si>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</si>
  <si>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</si>
  <si>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</si>
  <si>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</si>
  <si>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</si>
  <si>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</si>
  <si>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</si>
  <si>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</si>
  <si>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</si>
  <si>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</si>
  <si>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</si>
  <si>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</si>
  <si>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</si>
  <si>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</si>
  <si>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</si>
  <si>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</si>
  <si>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</si>
  <si>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</si>
  <si>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</si>
  <si>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</si>
  <si>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</si>
  <si>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</si>
  <si>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</si>
  <si>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</si>
  <si>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</si>
  <si>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</si>
  <si>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</si>
  <si>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</si>
  <si>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</si>
  <si>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</si>
  <si>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</si>
  <si>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</si>
  <si>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</si>
  <si>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</si>
  <si>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</si>
  <si>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</si>
  <si>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</si>
  <si>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</si>
  <si>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</si>
  <si>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</si>
  <si>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</si>
  <si>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</si>
  <si>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</si>
  <si>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</si>
  <si>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</si>
  <si>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</si>
  <si>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</si>
  <si>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</si>
  <si>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</si>
  <si>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</si>
  <si>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</si>
  <si>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</si>
  <si>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</si>
  <si>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</si>
  <si>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</si>
  <si>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</si>
  <si>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</si>
  <si>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</si>
  <si>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</si>
  <si>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</si>
  <si>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</si>
  <si>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</si>
  <si>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</si>
  <si>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</si>
  <si>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</si>
  <si>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</si>
  <si>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</si>
  <si>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</si>
  <si>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</si>
  <si>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</si>
  <si>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</si>
  <si>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</si>
  <si>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</si>
  <si>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</si>
  <si>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</si>
  <si>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</si>
  <si>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</si>
  <si>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</si>
  <si>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</si>
  <si>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</si>
  <si>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</si>
  <si>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</si>
  <si>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</si>
  <si>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</si>
  <si>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</si>
  <si>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</si>
  <si>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</si>
  <si>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</si>
  <si>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</si>
  <si>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</si>
  <si>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</si>
  <si>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</si>
  <si>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</si>
  <si>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</si>
  <si>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</si>
  <si>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</si>
  <si>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</si>
  <si>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</si>
  <si>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</si>
  <si>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</si>
  <si>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</si>
  <si>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</si>
  <si>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</si>
  <si>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</si>
  <si>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</si>
  <si>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</si>
  <si>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</si>
  <si>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</si>
  <si>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</si>
  <si>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</si>
  <si>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</si>
  <si>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</si>
  <si>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</si>
  <si>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</si>
  <si>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</si>
  <si>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</si>
  <si>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</si>
  <si>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</si>
  <si>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</si>
  <si>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</si>
  <si>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</si>
  <si>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</si>
  <si>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</si>
  <si>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</si>
  <si>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</si>
  <si>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</si>
  <si>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</si>
  <si>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</si>
  <si>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</si>
  <si>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</si>
  <si>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</si>
  <si>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</si>
  <si>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</si>
  <si>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</si>
  <si>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</si>
  <si>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</si>
  <si>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</si>
  <si>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</si>
  <si>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</si>
  <si>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</si>
  <si>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</si>
  <si>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</si>
  <si>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</si>
  <si>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</si>
  <si>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</si>
  <si>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</si>
  <si>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</si>
  <si>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</si>
  <si>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</si>
  <si>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</si>
  <si>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</si>
  <si>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</si>
  <si>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</si>
  <si>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</si>
  <si>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</si>
  <si>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</si>
  <si>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</si>
  <si>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</si>
  <si>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</si>
  <si>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</si>
  <si>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</si>
  <si>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</si>
  <si>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</si>
  <si>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</si>
  <si>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</si>
  <si>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</si>
  <si>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</si>
  <si>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</si>
  <si>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</si>
  <si>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</si>
  <si>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</si>
  <si>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</si>
  <si>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</si>
  <si>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</si>
  <si>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</si>
  <si>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</si>
  <si>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</si>
  <si>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</si>
  <si>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</si>
  <si>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</si>
  <si>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</si>
  <si>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</si>
  <si>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</si>
  <si>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</si>
  <si>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</si>
  <si>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</si>
  <si>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</si>
  <si>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</si>
  <si>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</si>
  <si>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</si>
  <si>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</si>
  <si>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</si>
  <si>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</si>
  <si>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</si>
  <si>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</si>
  <si>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</si>
  <si>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</si>
  <si>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</si>
  <si>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</si>
  <si>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</si>
  <si>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</si>
  <si>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</si>
  <si>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</si>
  <si>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</si>
  <si>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</si>
  <si>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</si>
  <si>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</si>
  <si>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</si>
  <si>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</si>
  <si>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</si>
  <si>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</si>
  <si>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</si>
  <si>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</si>
  <si>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</si>
  <si>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</si>
  <si>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</si>
  <si>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</si>
  <si>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</si>
  <si>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</si>
  <si>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</si>
  <si>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</si>
  <si>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</si>
  <si>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</si>
  <si>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</si>
  <si>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</si>
  <si>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</si>
  <si>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</si>
  <si>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</si>
  <si>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</si>
  <si>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</si>
  <si>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</si>
  <si>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</si>
  <si>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</si>
  <si>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</si>
  <si>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</si>
  <si>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</si>
  <si>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</si>
  <si>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</si>
  <si>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</si>
  <si>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</si>
  <si>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</si>
  <si>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</si>
  <si>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</si>
  <si>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</si>
  <si>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</si>
  <si>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</si>
  <si>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</si>
  <si>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</si>
  <si>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</si>
  <si>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</si>
  <si>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</si>
  <si>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</si>
  <si>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</si>
  <si>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</si>
  <si>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</si>
  <si>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</si>
  <si>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</si>
  <si>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</si>
  <si>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</si>
  <si>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</si>
  <si>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</si>
  <si>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</si>
  <si>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</si>
  <si>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</si>
  <si>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</si>
  <si>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</si>
  <si>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</si>
  <si>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</si>
  <si>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</si>
  <si>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</si>
  <si>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</si>
  <si>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</si>
  <si>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</si>
  <si>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</si>
  <si>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</si>
  <si>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</si>
  <si>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</si>
  <si>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</si>
  <si>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</si>
  <si>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</si>
  <si>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</si>
  <si>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</si>
  <si>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</si>
  <si>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</si>
  <si>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</si>
  <si>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</si>
  <si>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</si>
  <si>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</si>
  <si>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</si>
  <si>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</si>
  <si>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</si>
  <si>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</si>
  <si>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</si>
  <si>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</si>
  <si>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</si>
  <si>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</si>
  <si>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</si>
  <si>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</si>
  <si>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</si>
  <si>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</si>
  <si>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</si>
  <si>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</si>
  <si>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</si>
  <si>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</si>
  <si>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</si>
  <si>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</si>
  <si>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</si>
  <si>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</si>
  <si>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</si>
  <si>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</si>
  <si>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</si>
  <si>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</si>
  <si>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</si>
  <si>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</si>
  <si>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</si>
  <si>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</si>
  <si>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</si>
  <si>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</si>
  <si>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</si>
  <si>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</si>
  <si>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</si>
  <si>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</si>
  <si>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</si>
  <si>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</si>
  <si>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</si>
  <si>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</si>
  <si>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</si>
  <si>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</si>
  <si>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</si>
  <si>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</si>
  <si>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</si>
  <si>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</si>
  <si>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</si>
  <si>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</si>
  <si>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</si>
  <si>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</si>
  <si>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</si>
  <si>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</si>
  <si>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</si>
  <si>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</si>
  <si>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</si>
  <si>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</si>
  <si>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</si>
  <si>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</si>
  <si>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</si>
  <si>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</si>
  <si>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</si>
  <si>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</si>
  <si>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</si>
  <si>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</si>
  <si>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</si>
  <si>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</si>
  <si>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</si>
  <si>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</si>
  <si>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</si>
  <si>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</si>
  <si>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</si>
  <si>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</si>
  <si>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</si>
  <si>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</si>
  <si>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</si>
  <si>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</si>
  <si>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</si>
  <si>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</si>
  <si>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</si>
  <si>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</si>
  <si>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</si>
  <si>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</si>
  <si>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</si>
  <si>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</si>
  <si>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</si>
  <si>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</si>
  <si>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</si>
  <si>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</si>
  <si>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</si>
  <si>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</si>
  <si>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</si>
  <si>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</si>
  <si>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</si>
  <si>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</si>
  <si>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</si>
  <si>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</si>
  <si>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</si>
  <si>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</si>
  <si>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</si>
  <si>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</si>
  <si>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</si>
  <si>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</si>
  <si>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</si>
  <si>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</si>
  <si>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</si>
  <si>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</si>
  <si>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</si>
  <si>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</si>
  <si>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</si>
  <si>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</si>
  <si>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</si>
  <si>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</si>
  <si>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</si>
  <si>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</si>
  <si>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</si>
  <si>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</si>
  <si>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</si>
  <si>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</si>
  <si>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</si>
  <si>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</si>
  <si>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</si>
  <si>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</si>
  <si>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</si>
  <si>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</si>
  <si>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</si>
  <si>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</si>
  <si>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</si>
  <si>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</si>
  <si>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</si>
  <si>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</si>
  <si>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</si>
  <si>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</si>
  <si>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</si>
  <si>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</si>
  <si>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</si>
  <si>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</si>
  <si>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</si>
  <si>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</si>
  <si>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</si>
  <si>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</si>
  <si>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</si>
  <si>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</si>
  <si>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</si>
  <si>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</si>
  <si>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</si>
  <si>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</si>
  <si>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</si>
  <si>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</si>
  <si>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</si>
  <si>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</si>
  <si>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</si>
  <si>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</si>
  <si>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</si>
  <si>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</si>
  <si>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</si>
  <si>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</si>
  <si>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</si>
  <si>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</si>
  <si>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</si>
  <si>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</si>
  <si>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</si>
  <si>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</si>
  <si>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</si>
  <si>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</si>
  <si>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</si>
  <si>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</si>
  <si>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</si>
  <si>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</si>
  <si>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</si>
  <si>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</si>
  <si>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</si>
  <si>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</si>
  <si>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</si>
  <si>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</si>
  <si>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</si>
  <si>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</si>
  <si>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</si>
  <si>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</si>
  <si>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</si>
  <si>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</si>
  <si>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</si>
  <si>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</si>
  <si>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</si>
  <si>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</si>
  <si>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</si>
  <si>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</si>
  <si>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</si>
  <si>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</si>
  <si>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</si>
  <si>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</si>
  <si>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</si>
  <si>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</si>
  <si>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</si>
  <si>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</si>
  <si>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</si>
  <si>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</si>
  <si>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</si>
  <si>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</si>
  <si>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</si>
  <si>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</si>
  <si>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</si>
  <si>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</si>
  <si>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</si>
  <si>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</si>
  <si>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</si>
  <si>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</si>
  <si>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</si>
  <si>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</si>
  <si>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</si>
  <si>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</si>
  <si>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</si>
  <si>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</si>
  <si>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</si>
  <si>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</si>
  <si>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</si>
  <si>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</si>
  <si>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</si>
  <si>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</si>
  <si>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</si>
  <si>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</si>
  <si>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</si>
  <si>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</si>
  <si>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</si>
  <si>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</si>
  <si>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</si>
  <si>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</si>
  <si>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</si>
  <si>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</si>
  <si>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</si>
  <si>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</si>
  <si>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</si>
  <si>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</si>
  <si>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</si>
  <si>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</si>
  <si>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</si>
  <si>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</si>
  <si>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</si>
  <si>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</si>
  <si>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</si>
  <si>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</si>
  <si>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</si>
  <si>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</si>
  <si>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</si>
  <si>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</si>
  <si>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</si>
  <si>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</si>
  <si>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</si>
  <si>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</si>
  <si>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</si>
  <si>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</si>
  <si>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</si>
  <si>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</si>
  <si>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</si>
  <si>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</si>
  <si>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</si>
  <si>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</si>
  <si>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</si>
  <si>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</si>
  <si>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</si>
  <si>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</si>
  <si>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</si>
  <si>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</si>
  <si>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</si>
  <si>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</si>
  <si>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</si>
  <si>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</si>
  <si>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</si>
  <si>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</si>
  <si>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</si>
  <si>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</si>
  <si>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</si>
  <si>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</si>
  <si>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</si>
  <si>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</si>
  <si>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</si>
  <si>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</si>
  <si>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</si>
  <si>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</si>
  <si>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</si>
  <si>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</si>
  <si>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</si>
  <si>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</si>
  <si>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</si>
  <si>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</si>
  <si>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</si>
  <si>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</si>
  <si>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</si>
  <si>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</si>
  <si>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</si>
  <si>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</si>
  <si>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</si>
  <si>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</si>
  <si>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</si>
  <si>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</si>
  <si>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</si>
  <si>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</si>
  <si>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</si>
  <si>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</si>
  <si>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</si>
  <si>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</si>
  <si>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</si>
  <si>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</si>
  <si>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</si>
  <si>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</si>
  <si>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</si>
  <si>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</si>
  <si>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</si>
  <si>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</si>
  <si>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</si>
  <si>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</si>
  <si>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</si>
  <si>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</si>
  <si>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</si>
  <si>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</si>
  <si>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</si>
  <si>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</si>
  <si>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</si>
  <si>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</si>
  <si>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</si>
  <si>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</si>
  <si>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</si>
  <si>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</si>
  <si>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</si>
  <si>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</si>
  <si>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</si>
  <si>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</si>
  <si>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</si>
  <si>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</si>
  <si>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</si>
  <si>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</si>
  <si>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</si>
  <si>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</si>
  <si>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</si>
  <si>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</si>
  <si>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</si>
  <si>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</si>
  <si>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</si>
  <si>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</si>
  <si>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</si>
  <si>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</si>
  <si>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</si>
  <si>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</si>
  <si>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</si>
  <si>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</si>
  <si>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</si>
  <si>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</si>
  <si>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</si>
  <si>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</si>
  <si>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</si>
  <si>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</si>
  <si>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</si>
  <si>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</si>
  <si>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</si>
  <si>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</si>
  <si>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</si>
  <si>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</si>
  <si>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</si>
  <si>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</si>
  <si>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</si>
  <si>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</si>
  <si>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</si>
  <si>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</si>
  <si>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</si>
  <si>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</si>
  <si>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</si>
  <si>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</si>
  <si>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</si>
  <si>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</si>
  <si>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</si>
  <si>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</si>
  <si>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</si>
  <si>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</si>
  <si>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</si>
  <si>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</si>
  <si>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</si>
  <si>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</si>
  <si>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</si>
  <si>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</si>
  <si>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</si>
  <si>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</si>
  <si>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</si>
  <si>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</si>
  <si>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</si>
  <si>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</si>
  <si>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</si>
  <si>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</si>
  <si>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</si>
  <si>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</si>
  <si>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</si>
  <si>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</si>
  <si>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</si>
  <si>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</si>
  <si>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</si>
  <si>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</si>
  <si>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</si>
  <si>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</si>
  <si>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</si>
  <si>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</si>
  <si>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</si>
  <si>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</si>
  <si>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</si>
  <si>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</si>
  <si>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</si>
  <si>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</si>
  <si>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</si>
  <si>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</si>
  <si>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</si>
  <si>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</si>
  <si>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</si>
  <si>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</si>
  <si>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</si>
  <si>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</si>
  <si>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</si>
  <si>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</si>
  <si>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</si>
  <si>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</si>
  <si>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</si>
  <si>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</si>
  <si>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</si>
  <si>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</si>
  <si>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</si>
  <si>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</si>
  <si>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</si>
  <si>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</si>
  <si>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</si>
  <si>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</si>
  <si>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</si>
  <si>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</si>
  <si>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</si>
  <si>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</si>
  <si>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</si>
  <si>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</si>
  <si>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</si>
  <si>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</si>
  <si>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</si>
  <si>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</si>
  <si>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</si>
  <si>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</si>
  <si>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</si>
  <si>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</si>
  <si>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</si>
  <si>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</si>
  <si>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</si>
  <si>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</si>
  <si>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</si>
  <si>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</si>
  <si>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</si>
  <si>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</si>
  <si>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</si>
  <si>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</si>
  <si>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</si>
  <si>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</si>
  <si>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</si>
  <si>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</si>
  <si>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</si>
  <si>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</si>
  <si>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</si>
  <si>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</si>
  <si>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</si>
  <si>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</si>
  <si>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</si>
  <si>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</si>
  <si>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</si>
  <si>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</si>
  <si>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</si>
  <si>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</si>
  <si>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</si>
  <si>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</si>
  <si>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</si>
  <si>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</si>
  <si>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</si>
  <si>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</si>
  <si>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</si>
  <si>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</si>
  <si>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</si>
  <si>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</si>
  <si>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</si>
  <si>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</si>
  <si>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</si>
  <si>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</si>
  <si>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</si>
  <si>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</si>
  <si>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</si>
  <si>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</si>
  <si>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</si>
  <si>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</si>
  <si>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</si>
  <si>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</si>
  <si>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</si>
  <si>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</si>
  <si>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</si>
  <si>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</si>
  <si>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</si>
  <si>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</si>
  <si>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</si>
  <si>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</si>
  <si>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</si>
  <si>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</si>
  <si>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</si>
  <si>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</si>
  <si>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</si>
  <si>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</si>
  <si>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</si>
  <si>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</si>
  <si>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</si>
  <si>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</si>
  <si>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</si>
  <si>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</si>
  <si>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</si>
  <si>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</si>
  <si>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</si>
  <si>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</si>
  <si>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</si>
  <si>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</si>
  <si>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</si>
  <si>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</si>
  <si>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</si>
  <si>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</si>
  <si>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</si>
  <si>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</si>
  <si>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</si>
  <si>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</si>
  <si>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</si>
  <si>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</si>
  <si>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</si>
  <si>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</si>
  <si>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</si>
  <si>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</si>
  <si>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</si>
  <si>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</si>
  <si>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</si>
  <si>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</si>
  <si>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</si>
  <si>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</si>
  <si>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</si>
  <si>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</si>
  <si>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</si>
  <si>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</si>
  <si>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</si>
  <si>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</si>
  <si>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</si>
  <si>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</si>
  <si>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</si>
  <si>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</si>
  <si>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</si>
  <si>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</si>
  <si>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</si>
  <si>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</si>
  <si>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</si>
  <si>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</si>
  <si>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</si>
  <si>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</si>
  <si>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</si>
  <si>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</si>
  <si>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</si>
  <si>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</si>
  <si>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</si>
  <si>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</si>
  <si>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</si>
  <si>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</si>
  <si>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</si>
  <si>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</si>
  <si>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</si>
  <si>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</si>
  <si>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</si>
  <si>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</si>
  <si>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</si>
  <si>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</si>
  <si>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</si>
  <si>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</si>
  <si>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</si>
  <si>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</si>
  <si>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</si>
  <si>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</si>
  <si>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</si>
  <si>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</si>
  <si>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</si>
  <si>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</si>
  <si>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</si>
  <si>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</si>
  <si>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</si>
  <si>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</si>
  <si>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</si>
  <si>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</si>
  <si>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</si>
  <si>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</si>
  <si>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</si>
  <si>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</si>
  <si>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</si>
  <si>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</si>
  <si>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</si>
  <si>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</si>
  <si>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</si>
  <si>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</si>
  <si>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</si>
  <si>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</si>
  <si>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</si>
  <si>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</si>
  <si>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</si>
  <si>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</si>
  <si>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</si>
  <si>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</si>
  <si>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</si>
  <si>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</si>
  <si>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</si>
  <si>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</si>
  <si>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</si>
  <si>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</si>
  <si>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</si>
  <si>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</si>
  <si>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</si>
  <si>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</si>
  <si>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</si>
  <si>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</si>
  <si>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</si>
  <si>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</si>
  <si>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</si>
  <si>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</si>
  <si>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</si>
  <si>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</si>
  <si>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</si>
  <si>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</si>
  <si>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</si>
  <si>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</si>
  <si>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</si>
  <si>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</si>
  <si>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</si>
  <si>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</si>
  <si>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</si>
  <si>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</si>
  <si>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</si>
  <si>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</si>
  <si>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</si>
  <si>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</si>
  <si>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</si>
  <si>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</si>
  <si>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</si>
  <si>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</si>
  <si>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</si>
  <si>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</si>
  <si>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</si>
  <si>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</si>
  <si>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</si>
  <si>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</si>
  <si>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</si>
  <si>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</si>
  <si>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</si>
  <si>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</si>
  <si>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</si>
  <si>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</si>
  <si>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</si>
  <si>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</si>
  <si>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</si>
  <si>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</si>
  <si>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</si>
  <si>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</si>
  <si>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</si>
  <si>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</si>
  <si>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</si>
  <si>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</si>
  <si>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</si>
  <si>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</si>
  <si>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</si>
  <si>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</si>
  <si>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</si>
  <si>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</si>
  <si>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</si>
  <si>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</si>
  <si>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</si>
  <si>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</si>
  <si>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</si>
  <si>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</si>
  <si>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</si>
  <si>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</si>
  <si>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</si>
  <si>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</si>
  <si>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</si>
  <si>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</si>
  <si>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</si>
  <si>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</si>
  <si>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</si>
  <si>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</si>
  <si>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</si>
  <si>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</si>
  <si>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</si>
  <si>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</si>
  <si>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</si>
  <si>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</si>
  <si>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</si>
  <si>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</si>
  <si>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</si>
  <si>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</si>
  <si>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</si>
  <si>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</si>
  <si>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</si>
  <si>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</si>
  <si>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</si>
  <si>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</si>
  <si>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</si>
  <si>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</si>
  <si>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</si>
  <si>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</si>
  <si>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</si>
  <si>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</si>
  <si>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</si>
  <si>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</si>
  <si>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</si>
  <si>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</si>
  <si>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</si>
  <si>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</si>
  <si>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</si>
  <si>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</si>
  <si>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</si>
  <si>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</si>
  <si>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</si>
  <si>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</si>
  <si>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</si>
  <si>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</si>
  <si>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</si>
  <si>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</si>
  <si>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</si>
  <si>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</si>
  <si>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</si>
  <si>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</si>
  <si>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</si>
  <si>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</si>
  <si>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</si>
  <si>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</si>
  <si>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</si>
  <si>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</si>
  <si>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</si>
  <si>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</si>
  <si>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</si>
  <si>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</si>
  <si>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</si>
  <si>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</si>
  <si>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</si>
  <si>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</si>
  <si>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</si>
  <si>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</si>
  <si>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</si>
  <si>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</si>
  <si>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</si>
  <si>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</si>
  <si>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</si>
  <si>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</si>
  <si>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</si>
  <si>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</si>
  <si>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</si>
  <si>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</si>
  <si>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</si>
  <si>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</si>
  <si>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</si>
  <si>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</si>
  <si>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</si>
  <si>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</si>
  <si>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</si>
  <si>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</si>
  <si>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</si>
  <si>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</si>
  <si>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</si>
  <si>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</si>
  <si>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</si>
  <si>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</si>
  <si>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</si>
  <si>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</si>
  <si>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</si>
  <si>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</si>
  <si>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</si>
  <si>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</si>
  <si>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</si>
  <si>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</si>
  <si>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</si>
  <si>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</si>
  <si>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</si>
  <si>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</si>
  <si>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</si>
  <si>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</si>
  <si>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</si>
  <si>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</si>
  <si>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</si>
  <si>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</si>
  <si>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</si>
  <si>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</si>
  <si>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</si>
  <si>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</si>
  <si>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</si>
  <si>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</si>
  <si>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</si>
  <si>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</si>
  <si>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</si>
  <si>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</si>
  <si>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</si>
  <si>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</si>
  <si>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</si>
  <si>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</si>
  <si>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</si>
  <si>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</si>
  <si>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</si>
  <si>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</si>
  <si>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</si>
  <si>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</si>
  <si>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</si>
  <si>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</si>
  <si>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</si>
  <si>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</si>
  <si>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</si>
  <si>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</si>
  <si>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</si>
  <si>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</si>
  <si>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</si>
  <si>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</si>
  <si>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</si>
  <si>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</si>
  <si>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</si>
  <si>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</si>
  <si>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</si>
  <si>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</si>
  <si>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</si>
  <si>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</si>
  <si>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</si>
  <si>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</si>
  <si>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</si>
  <si>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</si>
  <si>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</si>
  <si>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</si>
  <si>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</si>
  <si>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</si>
  <si>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</si>
  <si>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</si>
  <si>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</si>
  <si>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</si>
  <si>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</si>
  <si>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</si>
  <si>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</si>
  <si>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</si>
  <si>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</si>
  <si>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</si>
  <si>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</si>
  <si>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</si>
  <si>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</si>
  <si>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</si>
  <si>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</si>
  <si>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</si>
  <si>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</si>
  <si>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</si>
  <si>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</si>
  <si>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</si>
  <si>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</si>
  <si>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</si>
  <si>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</si>
  <si>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</si>
  <si>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</si>
  <si>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</si>
  <si>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</si>
  <si>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</si>
  <si>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</si>
  <si>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</si>
  <si>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</si>
  <si>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</si>
  <si>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</si>
  <si>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</si>
  <si>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</si>
  <si>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</si>
  <si>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</si>
  <si>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</si>
  <si>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</si>
  <si>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</si>
  <si>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</si>
  <si>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</si>
  <si>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</si>
  <si>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</si>
  <si>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</si>
  <si>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</si>
  <si>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</si>
  <si>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</si>
  <si>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</si>
  <si>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</si>
  <si>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</si>
  <si>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</si>
  <si>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</si>
  <si>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</si>
  <si>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</si>
  <si>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</si>
  <si>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</si>
  <si>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</si>
  <si>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</si>
  <si>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</si>
  <si>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</si>
  <si>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</si>
  <si>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</si>
  <si>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</si>
  <si>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</si>
  <si>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</si>
  <si>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</si>
  <si>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</si>
  <si>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</si>
  <si>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</si>
  <si>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</si>
  <si>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</si>
  <si>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</si>
  <si>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</si>
  <si>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</si>
  <si>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</si>
  <si>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</si>
  <si>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</si>
  <si>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</si>
  <si>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</si>
  <si>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</si>
  <si>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</si>
  <si>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</si>
  <si>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</si>
  <si>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</si>
  <si>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</si>
  <si>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</si>
  <si>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</si>
  <si>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</si>
  <si>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</si>
  <si>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</si>
  <si>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</si>
  <si>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</si>
  <si>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</si>
  <si>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</si>
  <si>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</si>
  <si>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</si>
  <si>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</si>
  <si>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</si>
  <si>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</si>
  <si>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</si>
  <si>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</si>
  <si>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</si>
  <si>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</si>
  <si>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</si>
  <si>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</si>
  <si>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</si>
  <si>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</si>
  <si>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</si>
  <si>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</si>
  <si>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</si>
  <si>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</si>
  <si>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</si>
  <si>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</si>
  <si>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</si>
  <si>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</si>
  <si>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</si>
  <si>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</si>
  <si>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</si>
  <si>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</si>
  <si>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</si>
  <si>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</si>
  <si>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</si>
  <si>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</si>
  <si>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</si>
  <si>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</si>
  <si>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</si>
  <si>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</si>
  <si>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</si>
  <si>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</si>
  <si>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</si>
  <si>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</si>
  <si>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</si>
  <si>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</si>
  <si>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</si>
  <si>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</si>
  <si>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</si>
  <si>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</si>
  <si>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</si>
  <si>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</si>
  <si>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</si>
  <si>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</si>
  <si>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</si>
  <si>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</si>
  <si>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</si>
  <si>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</si>
  <si>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</si>
  <si>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</si>
  <si>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</si>
  <si>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</si>
  <si>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</si>
  <si>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</si>
  <si>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</si>
  <si>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</si>
  <si>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</si>
  <si>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</si>
  <si>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</si>
  <si>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</si>
  <si>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</si>
  <si>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</si>
  <si>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</si>
  <si>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</si>
  <si>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</si>
  <si>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</si>
  <si>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</si>
  <si>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</si>
  <si>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</si>
  <si>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</si>
  <si>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</si>
  <si>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</si>
  <si>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</si>
  <si>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</si>
  <si>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</si>
  <si>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</si>
  <si>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</si>
  <si>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</si>
  <si>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</si>
  <si>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</si>
  <si>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</si>
  <si>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</si>
  <si>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</si>
  <si>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</si>
  <si>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</si>
  <si>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</si>
  <si>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</si>
  <si>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</si>
  <si>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</si>
  <si>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</si>
  <si>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</si>
  <si>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</si>
  <si>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</si>
  <si>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</si>
  <si>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</si>
  <si>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</si>
  <si>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</si>
  <si>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</si>
  <si>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</si>
  <si>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</si>
  <si>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</si>
  <si>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</si>
  <si>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</si>
  <si>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</si>
  <si>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</si>
  <si>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</si>
  <si>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</si>
  <si>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</si>
  <si>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</si>
  <si>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</si>
  <si>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</si>
  <si>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</si>
  <si>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</si>
  <si>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</si>
  <si>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</si>
  <si>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</si>
  <si>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</si>
  <si>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</si>
  <si>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</si>
  <si>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</si>
  <si>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</si>
  <si>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</si>
  <si>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</si>
  <si>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</si>
  <si>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</si>
  <si>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</si>
  <si>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</si>
  <si>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</si>
  <si>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</si>
  <si>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</si>
  <si>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</si>
  <si>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</si>
  <si>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</si>
  <si>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</si>
  <si>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</si>
  <si>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</si>
  <si>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</si>
  <si>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</si>
  <si>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</si>
  <si>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</si>
  <si>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</si>
  <si>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</si>
  <si>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</si>
  <si>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</si>
  <si>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</si>
  <si>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</si>
  <si>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</si>
  <si>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</si>
  <si>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</si>
  <si>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</si>
  <si>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</si>
  <si>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</si>
  <si>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</si>
  <si>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</si>
  <si>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</si>
  <si>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</si>
  <si>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</si>
  <si>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</si>
  <si>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</si>
  <si>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</si>
  <si>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</si>
  <si>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</si>
  <si>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</si>
  <si>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</si>
  <si>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</si>
  <si>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</si>
  <si>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</si>
  <si>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</si>
  <si>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</si>
  <si>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</si>
  <si>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</si>
  <si>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</si>
  <si>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</si>
  <si>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</si>
  <si>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</si>
  <si>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</si>
  <si>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</si>
  <si>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</si>
  <si>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</si>
  <si>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</si>
  <si>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</si>
  <si>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</si>
  <si>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</si>
  <si>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</si>
  <si>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</si>
  <si>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</si>
  <si>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</si>
  <si>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</si>
  <si>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</si>
  <si>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</si>
  <si>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</si>
  <si>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</si>
  <si>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</si>
  <si>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</si>
  <si>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</si>
  <si>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</si>
  <si>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</si>
  <si>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</si>
  <si>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</si>
  <si>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</si>
  <si>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</si>
  <si>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</si>
  <si>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</si>
  <si>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</si>
  <si>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</si>
  <si>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</si>
  <si>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</si>
  <si>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</si>
  <si>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</si>
  <si>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</si>
  <si>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</si>
  <si>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</si>
  <si>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</si>
  <si>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</si>
  <si>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</si>
  <si>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</si>
  <si>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</si>
  <si>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</si>
  <si>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</si>
  <si>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</si>
  <si>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</si>
  <si>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</si>
  <si>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</si>
  <si>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</si>
  <si>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</si>
  <si>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</si>
  <si>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</si>
  <si>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</si>
  <si>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</si>
  <si>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</si>
  <si>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</si>
  <si>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</si>
  <si>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</si>
  <si>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</si>
  <si>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</si>
  <si>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</si>
  <si>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</si>
  <si>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</si>
  <si>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</si>
  <si>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</si>
  <si>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</si>
  <si>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</si>
  <si>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</si>
  <si>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</si>
  <si>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</si>
  <si>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</si>
  <si>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</si>
  <si>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</si>
  <si>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</si>
  <si>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</si>
  <si>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</si>
  <si>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</si>
  <si>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</si>
  <si>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</si>
  <si>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</si>
  <si>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</si>
  <si>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</si>
  <si>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</si>
  <si>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</si>
  <si>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</si>
  <si>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</si>
  <si>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</si>
  <si>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</si>
  <si>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</si>
  <si>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</si>
  <si>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</si>
  <si>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</si>
  <si>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</si>
  <si>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</si>
  <si>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</si>
  <si>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</si>
  <si>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</si>
  <si>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</si>
  <si>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</si>
  <si>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</si>
  <si>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</si>
  <si>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</si>
  <si>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</si>
  <si>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</si>
  <si>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</si>
  <si>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</si>
  <si>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</si>
  <si>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</si>
  <si>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</si>
  <si>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</si>
  <si>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</si>
  <si>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</si>
  <si>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</si>
  <si>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</si>
  <si>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</si>
  <si>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</si>
  <si>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</si>
  <si>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</si>
  <si>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</si>
  <si>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</si>
  <si>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</si>
  <si>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</si>
  <si>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</si>
  <si>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</si>
  <si>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</si>
  <si>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</si>
  <si>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</si>
  <si>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</si>
  <si>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</si>
  <si>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</si>
  <si>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</si>
  <si>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</si>
  <si>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</si>
  <si>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</si>
  <si>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</si>
  <si>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</si>
  <si>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</si>
  <si>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</si>
  <si>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</si>
  <si>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</si>
  <si>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</si>
  <si>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</si>
  <si>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</si>
  <si>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</si>
  <si>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</si>
  <si>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</si>
  <si>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</si>
  <si>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</si>
  <si>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</si>
  <si>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</si>
  <si>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</si>
  <si>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</si>
  <si>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</si>
  <si>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</si>
  <si>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</si>
  <si>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</si>
  <si>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</si>
  <si>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</si>
  <si>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</si>
  <si>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</si>
  <si>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</si>
  <si>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</si>
  <si>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</si>
  <si>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</si>
  <si>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</si>
  <si>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</si>
  <si>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</si>
  <si>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</si>
  <si>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</si>
  <si>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</si>
  <si>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</si>
  <si>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</si>
  <si>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</si>
  <si>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</si>
  <si>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</si>
  <si>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</si>
  <si>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</si>
  <si>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</si>
  <si>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</si>
  <si>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</si>
  <si>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</si>
  <si>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</si>
  <si>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</si>
  <si>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</si>
  <si>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</si>
  <si>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</si>
  <si>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</si>
  <si>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</si>
  <si>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</si>
  <si>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</si>
  <si>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</si>
  <si>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</si>
  <si>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</si>
  <si>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</si>
  <si>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</si>
  <si>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</si>
  <si>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</si>
  <si>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</si>
  <si>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</si>
  <si>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</si>
  <si>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</si>
  <si>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</si>
  <si>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</si>
  <si>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</si>
  <si>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</si>
  <si>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</si>
  <si>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</si>
  <si>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</si>
  <si>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</si>
  <si>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</si>
  <si>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</si>
  <si>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</si>
  <si>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</si>
  <si>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</si>
  <si>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</si>
  <si>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</si>
  <si>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</si>
  <si>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</si>
  <si>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</si>
  <si>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</si>
  <si>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</si>
  <si>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</si>
  <si>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</si>
  <si>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</si>
  <si>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</si>
  <si>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</si>
  <si>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</si>
  <si>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</si>
  <si>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</si>
  <si>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</si>
  <si>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</si>
  <si>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</si>
  <si>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</si>
  <si>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</si>
  <si>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</si>
  <si>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</si>
  <si>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</si>
  <si>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</si>
  <si>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</si>
  <si>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</si>
  <si>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</si>
  <si>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</si>
  <si>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</si>
  <si>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</si>
  <si>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</si>
  <si>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</si>
  <si>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</si>
  <si>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</si>
  <si>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</si>
  <si>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</si>
  <si>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</si>
  <si>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</si>
  <si>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</si>
  <si>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</si>
  <si>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</si>
  <si>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</si>
  <si>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</si>
  <si>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</si>
  <si>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</si>
  <si>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</si>
  <si>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</si>
  <si>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</si>
  <si>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</si>
  <si>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</si>
  <si>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</si>
  <si>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</si>
  <si>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</si>
  <si>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</si>
  <si>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</si>
  <si>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</si>
  <si>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</si>
  <si>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</si>
  <si>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</si>
  <si>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</si>
  <si>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</si>
  <si>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</si>
  <si>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</si>
  <si>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</si>
  <si>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</si>
  <si>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</si>
  <si>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</si>
  <si>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</si>
  <si>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</si>
  <si>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</si>
  <si>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</si>
  <si>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</si>
  <si>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</si>
  <si>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</si>
  <si>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</si>
  <si>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</si>
  <si>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</si>
  <si>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</si>
  <si>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</si>
  <si>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</si>
  <si>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</si>
  <si>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</si>
  <si>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</si>
  <si>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</si>
  <si>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</si>
  <si>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</si>
  <si>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</si>
  <si>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</si>
  <si>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</si>
  <si>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</si>
  <si>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</si>
  <si>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</si>
  <si>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</si>
  <si>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</si>
  <si>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</si>
  <si>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</si>
  <si>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</si>
  <si>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</si>
  <si>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</si>
  <si>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</si>
  <si>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</si>
  <si>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</si>
  <si>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</si>
  <si>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</si>
  <si>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</si>
  <si>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</si>
  <si>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</si>
  <si>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</si>
  <si>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</si>
  <si>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</si>
  <si>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</si>
  <si>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</si>
  <si>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</si>
  <si>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</si>
  <si>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</si>
  <si>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</si>
  <si>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</si>
  <si>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</si>
  <si>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</si>
  <si>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</si>
  <si>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</si>
  <si>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</si>
  <si>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</si>
  <si>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</si>
  <si>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</si>
  <si>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</si>
  <si>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</si>
  <si>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</si>
  <si>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</si>
  <si>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</si>
  <si>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</si>
  <si>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</si>
  <si>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</si>
  <si>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</si>
  <si>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</si>
  <si>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</si>
  <si>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</si>
  <si>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</si>
  <si>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</si>
  <si>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</si>
  <si>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</si>
  <si>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</si>
  <si>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</si>
  <si>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</si>
  <si>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</si>
  <si>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</si>
  <si>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</si>
  <si>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</si>
  <si>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</si>
  <si>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</si>
  <si>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</si>
  <si>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</si>
  <si>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</si>
  <si>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</si>
  <si>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</si>
  <si>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</si>
  <si>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</si>
  <si>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</si>
  <si>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</si>
  <si>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</si>
  <si>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</si>
  <si>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</si>
  <si>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</si>
  <si>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</si>
  <si>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</si>
  <si>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</si>
  <si>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</si>
  <si>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</si>
  <si>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</si>
  <si>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</si>
  <si>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</si>
  <si>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</si>
  <si>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</si>
  <si>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</si>
  <si>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</si>
  <si>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</si>
  <si>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</si>
  <si>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</si>
  <si>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</si>
  <si>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</si>
  <si>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</si>
  <si>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</si>
  <si>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</si>
  <si>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</si>
  <si>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</si>
  <si>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</si>
  <si>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</si>
  <si>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</si>
  <si>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</si>
  <si>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</si>
  <si>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</si>
  <si>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</si>
  <si>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</si>
  <si>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</si>
  <si>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</si>
  <si>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</si>
  <si>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</si>
  <si>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</si>
  <si>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</si>
  <si>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</si>
  <si>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</si>
  <si>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</si>
  <si>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</si>
  <si>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</si>
  <si>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</si>
  <si>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</si>
  <si>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</si>
  <si>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</si>
  <si>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</si>
  <si>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</si>
  <si>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</si>
  <si>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</si>
  <si>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</si>
  <si>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</si>
  <si>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</si>
  <si>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</si>
  <si>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</si>
  <si>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</si>
  <si>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</si>
  <si>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</si>
  <si>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</si>
  <si>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</si>
  <si>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</si>
  <si>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</si>
  <si>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</si>
  <si>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</si>
  <si>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</si>
  <si>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</si>
  <si>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</si>
  <si>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</si>
  <si>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</si>
  <si>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</si>
  <si>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</si>
  <si>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</si>
  <si>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</si>
  <si>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</si>
  <si>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</si>
  <si>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</si>
  <si>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</si>
  <si>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</si>
  <si>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</si>
  <si>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</si>
  <si>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</si>
  <si>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</si>
  <si>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</si>
  <si>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</si>
  <si>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</si>
  <si>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</si>
  <si>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</si>
  <si>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</si>
  <si>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</si>
  <si>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</si>
  <si>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</si>
  <si>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</si>
  <si>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</si>
  <si>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</si>
  <si>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</si>
  <si>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</si>
  <si>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</si>
  <si>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</si>
  <si>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</si>
  <si>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</si>
  <si>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</si>
  <si>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</si>
  <si>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</si>
  <si>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</si>
  <si>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</si>
  <si>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</si>
  <si>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</si>
  <si>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</si>
  <si>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</si>
  <si>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</si>
  <si>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</si>
  <si>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</si>
  <si>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</si>
  <si>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</si>
  <si>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</si>
  <si>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</si>
  <si>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</si>
  <si>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</si>
  <si>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</si>
  <si>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</si>
  <si>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</si>
  <si>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</si>
  <si>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</si>
  <si>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</si>
  <si>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</si>
  <si>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</si>
  <si>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</si>
  <si>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</si>
  <si>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</si>
  <si>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</si>
  <si>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</si>
  <si>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</si>
  <si>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</si>
  <si>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</si>
  <si>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</si>
  <si>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</si>
  <si>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</si>
  <si>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</si>
  <si>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</si>
  <si>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</si>
  <si>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</si>
  <si>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</si>
  <si>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</si>
  <si>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</si>
  <si>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</si>
  <si>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</si>
  <si>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</si>
  <si>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</si>
  <si>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</si>
  <si>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</si>
  <si>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</si>
  <si>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</si>
  <si>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</si>
  <si>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</si>
  <si>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</si>
  <si>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</si>
  <si>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</si>
  <si>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</si>
  <si>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</si>
  <si>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</si>
  <si>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</si>
  <si>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</si>
  <si>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</si>
  <si>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</si>
  <si>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</si>
  <si>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</si>
  <si>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</si>
  <si>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</si>
  <si>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</si>
  <si>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</si>
  <si>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</si>
  <si>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</si>
  <si>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</si>
  <si>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</si>
  <si>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</si>
  <si>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</si>
  <si>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</si>
  <si>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</si>
  <si>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</si>
  <si>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</si>
  <si>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</si>
  <si>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</si>
  <si>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</si>
  <si>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</si>
  <si>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</si>
  <si>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</si>
  <si>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</si>
  <si>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</si>
  <si>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</si>
  <si>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</si>
  <si>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</si>
  <si>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</si>
  <si>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</si>
  <si>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</si>
  <si>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</si>
  <si>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</si>
  <si>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</si>
  <si>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</si>
  <si>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</si>
  <si>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</si>
  <si>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</si>
  <si>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</si>
  <si>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</si>
  <si>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</si>
  <si>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</si>
  <si>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</si>
  <si>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</si>
  <si>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</si>
  <si>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</si>
  <si>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</si>
  <si>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</si>
  <si>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</si>
  <si>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</si>
  <si>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</si>
  <si>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</si>
  <si>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</si>
  <si>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</si>
  <si>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</si>
  <si>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</si>
  <si>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</si>
  <si>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</si>
  <si>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</si>
  <si>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</si>
  <si>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</si>
  <si>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</si>
  <si>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</si>
  <si>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</si>
  <si>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</si>
  <si>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</si>
  <si>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</si>
  <si>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</si>
  <si>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</si>
  <si>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</si>
  <si>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</si>
  <si>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</si>
  <si>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</si>
  <si>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</si>
  <si>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</si>
  <si>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</si>
  <si>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</si>
  <si>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</si>
  <si>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</si>
  <si>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</si>
  <si>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</si>
  <si>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</si>
  <si>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</si>
  <si>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</si>
  <si>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</si>
  <si>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</si>
  <si>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</si>
  <si>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</si>
  <si>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</si>
  <si>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</si>
  <si>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</si>
  <si>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</si>
  <si>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</si>
  <si>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</si>
  <si>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</si>
  <si>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</si>
  <si>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</si>
  <si>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</si>
  <si>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</si>
  <si>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</si>
  <si>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</si>
  <si>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</si>
  <si>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</si>
  <si>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</si>
  <si>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</si>
  <si>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</si>
  <si>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</si>
  <si>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</si>
  <si>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</si>
  <si>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</si>
  <si>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</si>
  <si>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</si>
  <si>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</si>
  <si>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</si>
  <si>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</si>
  <si>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</si>
  <si>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</si>
  <si>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</si>
  <si>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</si>
  <si>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</si>
  <si>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</si>
  <si>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</si>
  <si>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</si>
  <si>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</si>
  <si>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</si>
  <si>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</si>
  <si>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</si>
  <si>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</si>
  <si>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</si>
  <si>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</si>
  <si>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</si>
  <si>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</si>
  <si>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</si>
  <si>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</si>
  <si>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</si>
  <si>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</si>
  <si>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</si>
  <si>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</si>
  <si>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</si>
  <si>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</si>
  <si>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</si>
  <si>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</si>
  <si>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</si>
  <si>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</si>
  <si>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</si>
  <si>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</si>
  <si>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</si>
  <si>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</si>
  <si>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</si>
  <si>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</si>
  <si>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</si>
  <si>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</si>
  <si>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</si>
  <si>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</si>
  <si>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</si>
  <si>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</si>
  <si>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</si>
  <si>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</si>
  <si>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</si>
  <si>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</si>
  <si>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</si>
  <si>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</si>
  <si>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</si>
  <si>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</si>
  <si>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</si>
  <si>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</si>
  <si>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</si>
  <si>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</si>
  <si>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</si>
  <si>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</si>
  <si>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</si>
  <si>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</si>
  <si>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</si>
  <si>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</si>
  <si>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</si>
  <si>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</si>
  <si>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</si>
  <si>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</si>
  <si>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</si>
  <si>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</si>
  <si>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</si>
  <si>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</si>
  <si>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</si>
  <si>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</si>
  <si>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</si>
  <si>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</si>
  <si>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</si>
  <si>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</si>
  <si>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</si>
  <si>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</si>
  <si>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</si>
  <si>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</si>
  <si>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</si>
  <si>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</si>
  <si>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</si>
  <si>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</si>
  <si>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</si>
  <si>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</si>
  <si>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</si>
  <si>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</si>
  <si>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</si>
  <si>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</si>
  <si>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</si>
  <si>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</si>
  <si>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</si>
  <si>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</si>
  <si>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</si>
  <si>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</si>
  <si>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</si>
  <si>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</si>
  <si>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</si>
  <si>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</si>
  <si>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</si>
  <si>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</si>
  <si>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</si>
  <si>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</si>
  <si>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</si>
  <si>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</si>
  <si>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</si>
  <si>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</si>
  <si>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</si>
  <si>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</si>
  <si>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</si>
  <si>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</si>
  <si>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</si>
  <si>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</si>
  <si>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</si>
  <si>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</si>
  <si>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</si>
  <si>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</si>
  <si>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</si>
  <si>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</si>
  <si>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</si>
  <si>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</si>
  <si>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</si>
  <si>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</si>
  <si>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</si>
  <si>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</si>
  <si>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</si>
  <si>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</si>
  <si>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</si>
  <si>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</si>
  <si>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</si>
  <si>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</si>
  <si>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</si>
  <si>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</si>
  <si>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</si>
  <si>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</si>
  <si>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</si>
  <si>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</si>
  <si>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</si>
  <si>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2021-20-10000666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</si>
  <si>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</si>
  <si>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20-496-2012</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</si>
  <si>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</si>
  <si>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NO</t>
  </si>
  <si>
    <t>20-304-2014</t>
  </si>
  <si>
    <t>20-339-204</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</si>
  <si>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</si>
  <si>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20-384-2014</t>
  </si>
  <si>
    <t>20-81-2016</t>
  </si>
  <si>
    <t xml:space="preserve">: 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</si>
  <si>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20-563-2016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</si>
  <si>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</si>
  <si>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20-675-2016</t>
  </si>
  <si>
    <t xml:space="preserve"> 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</si>
  <si>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20-355-2017</t>
  </si>
  <si>
    <t xml:space="preserve"> 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</si>
  <si>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20-299-2018</t>
  </si>
  <si>
    <t>: 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</si>
  <si>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20-83-2019</t>
  </si>
  <si>
    <t>20-106-2020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</si>
  <si>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</si>
  <si>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SI</t>
  </si>
  <si>
    <t>LUDIVIA ARNEY RUBIANO PARRA</t>
  </si>
  <si>
    <t>CRA 18B No  21 - 82 BRR SIMON BOLIVAR</t>
  </si>
  <si>
    <t>5841145</t>
  </si>
  <si>
    <t>higutapuri@hotmail.com</t>
  </si>
  <si>
    <t xml:space="preserve">        CRA 18B No  21 - 82 BRR SIMON BOLIVAR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</si>
</sst>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1" sqref="B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459</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892301280</v>
      </c>
      <c r="C20" s="5"/>
      <c r="D20" s="73"/>
      <c r="E20" s="5"/>
      <c r="F20" s="5"/>
      <c r="G20" s="5"/>
      <c r="H20" s="242"/>
      <c r="I20" s="148" t="s">
        <v>459</v>
      </c>
      <c r="J20" s="149" t="s">
        <v>461</v>
      </c>
      <c r="K20" s="150">
        <v>8939405000</v>
      </c>
      <c r="L20" s="151">
        <v>44228</v>
      </c>
      <c r="M20" s="151">
        <v>44561</v>
      </c>
      <c r="N20" s="134">
        <f>+(M20-L20)/30</f>
        <v>11.1</v>
      </c>
      <c r="O20" s="137"/>
      <c r="U20" s="133"/>
      <c r="V20" s="105">
        <f ca="1">NOW()</f>
        <v>44194.367078587966</v>
      </c>
      <c r="W20" s="105">
        <f ca="1">NOW()</f>
        <v>44194.367078587966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DEL HOGAR INFANTIL GUTAPURI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2678</v>
      </c>
      <c r="E48" s="144">
        <v>41247</v>
      </c>
      <c r="F48" s="144">
        <v>41851</v>
      </c>
      <c r="G48" s="159">
        <f>IF(AND(E48&lt;&gt;"",F48&lt;&gt;""),((F48-E48)/30),"")</f>
        <v>20.133333333333333</v>
      </c>
      <c r="H48" s="118" t="s">
        <v>2679</v>
      </c>
      <c r="I48" s="113" t="s">
        <v>459</v>
      </c>
      <c r="J48" s="113" t="s">
        <v>461</v>
      </c>
      <c r="K48" s="115">
        <v>708898400</v>
      </c>
      <c r="L48" s="114" t="s">
        <v>2680</v>
      </c>
      <c r="M48" s="116">
        <v>1</v>
      </c>
      <c r="N48" s="114" t="s">
        <v>27</v>
      </c>
      <c r="O48" s="114" t="s">
        <v>2680</v>
      </c>
      <c r="P48" s="78"/>
    </row>
    <row r="49" spans="1:16" s="6" customFormat="1" ht="24.75" customHeight="1" x14ac:dyDescent="0.25">
      <c r="A49" s="142">
        <v>2</v>
      </c>
      <c r="B49" s="111" t="s">
        <v>2664</v>
      </c>
      <c r="C49" s="112" t="s">
        <v>31</v>
      </c>
      <c r="D49" s="110" t="s">
        <v>2681</v>
      </c>
      <c r="E49" s="144">
        <v>41838</v>
      </c>
      <c r="F49" s="144">
        <v>41943</v>
      </c>
      <c r="G49" s="159">
        <f t="shared" ref="G49:G50" si="2">IF(AND(E49&lt;&gt;"",F49&lt;&gt;""),((F49-E49)/30),"")</f>
        <v>3.5</v>
      </c>
      <c r="H49" s="118" t="s">
        <v>2679</v>
      </c>
      <c r="I49" s="113" t="s">
        <v>459</v>
      </c>
      <c r="J49" s="113" t="s">
        <v>461</v>
      </c>
      <c r="K49" s="115">
        <f>185769000+3873120</f>
        <v>189642120</v>
      </c>
      <c r="L49" s="114" t="s">
        <v>2680</v>
      </c>
      <c r="M49" s="116">
        <v>1</v>
      </c>
      <c r="N49" s="114" t="s">
        <v>27</v>
      </c>
      <c r="O49" s="114" t="s">
        <v>2680</v>
      </c>
      <c r="P49" s="78"/>
    </row>
    <row r="50" spans="1:16" s="6" customFormat="1" ht="24.75" customHeight="1" x14ac:dyDescent="0.25">
      <c r="A50" s="142">
        <v>3</v>
      </c>
      <c r="B50" s="111" t="s">
        <v>2664</v>
      </c>
      <c r="C50" s="112" t="s">
        <v>31</v>
      </c>
      <c r="D50" s="110" t="s">
        <v>2682</v>
      </c>
      <c r="E50" s="144">
        <v>41941</v>
      </c>
      <c r="F50" s="144">
        <v>42004</v>
      </c>
      <c r="G50" s="159">
        <f t="shared" si="2"/>
        <v>2.1</v>
      </c>
      <c r="H50" s="118" t="s">
        <v>2683</v>
      </c>
      <c r="I50" s="113" t="s">
        <v>459</v>
      </c>
      <c r="J50" s="113" t="s">
        <v>461</v>
      </c>
      <c r="K50" s="115">
        <v>95338750</v>
      </c>
      <c r="L50" s="114" t="s">
        <v>2680</v>
      </c>
      <c r="M50" s="116">
        <v>1</v>
      </c>
      <c r="N50" s="114" t="s">
        <v>27</v>
      </c>
      <c r="O50" s="114" t="s">
        <v>2680</v>
      </c>
      <c r="P50" s="78"/>
    </row>
    <row r="51" spans="1:16" s="6" customFormat="1" ht="24.75" customHeight="1" outlineLevel="1" x14ac:dyDescent="0.25">
      <c r="A51" s="142">
        <v>4</v>
      </c>
      <c r="B51" s="111" t="s">
        <v>2664</v>
      </c>
      <c r="C51" s="112" t="s">
        <v>31</v>
      </c>
      <c r="D51" s="110" t="s">
        <v>2684</v>
      </c>
      <c r="E51" s="144">
        <v>41989</v>
      </c>
      <c r="F51" s="144">
        <v>42369</v>
      </c>
      <c r="G51" s="159">
        <f t="shared" ref="G51:G107" si="3">IF(AND(E51&lt;&gt;"",F51&lt;&gt;""),((F51-E51)/30),"")</f>
        <v>12.666666666666666</v>
      </c>
      <c r="H51" s="118" t="s">
        <v>2683</v>
      </c>
      <c r="I51" s="113" t="s">
        <v>459</v>
      </c>
      <c r="J51" s="113" t="s">
        <v>461</v>
      </c>
      <c r="K51" s="115">
        <v>705863660</v>
      </c>
      <c r="L51" s="114" t="s">
        <v>2680</v>
      </c>
      <c r="M51" s="116">
        <v>1</v>
      </c>
      <c r="N51" s="114" t="s">
        <v>27</v>
      </c>
      <c r="O51" s="114" t="s">
        <v>2680</v>
      </c>
      <c r="P51" s="78"/>
    </row>
    <row r="52" spans="1:16" s="7" customFormat="1" ht="24.75" customHeight="1" outlineLevel="1" x14ac:dyDescent="0.25">
      <c r="A52" s="143">
        <v>5</v>
      </c>
      <c r="B52" s="111" t="s">
        <v>2664</v>
      </c>
      <c r="C52" s="112" t="s">
        <v>31</v>
      </c>
      <c r="D52" s="110" t="s">
        <v>2685</v>
      </c>
      <c r="E52" s="144">
        <v>42395</v>
      </c>
      <c r="F52" s="144">
        <v>42735</v>
      </c>
      <c r="G52" s="159">
        <f t="shared" si="3"/>
        <v>11.333333333333334</v>
      </c>
      <c r="H52" s="118" t="s">
        <v>2686</v>
      </c>
      <c r="I52" s="113" t="s">
        <v>459</v>
      </c>
      <c r="J52" s="113" t="s">
        <v>461</v>
      </c>
      <c r="K52" s="115">
        <f>625900305+495161325+256232125</f>
        <v>1377293755</v>
      </c>
      <c r="L52" s="114" t="s">
        <v>2680</v>
      </c>
      <c r="M52" s="116">
        <v>1</v>
      </c>
      <c r="N52" s="114" t="s">
        <v>27</v>
      </c>
      <c r="O52" s="114" t="s">
        <v>2680</v>
      </c>
      <c r="P52" s="79"/>
    </row>
    <row r="53" spans="1:16" s="7" customFormat="1" ht="24.75" customHeight="1" outlineLevel="1" x14ac:dyDescent="0.25">
      <c r="A53" s="143">
        <v>6</v>
      </c>
      <c r="B53" s="111" t="s">
        <v>2664</v>
      </c>
      <c r="C53" s="112" t="s">
        <v>31</v>
      </c>
      <c r="D53" s="110" t="s">
        <v>2687</v>
      </c>
      <c r="E53" s="144">
        <v>42661</v>
      </c>
      <c r="F53" s="144">
        <v>42719</v>
      </c>
      <c r="G53" s="159">
        <f t="shared" si="3"/>
        <v>1.9333333333333333</v>
      </c>
      <c r="H53" s="118" t="s">
        <v>2688</v>
      </c>
      <c r="I53" s="113" t="s">
        <v>459</v>
      </c>
      <c r="J53" s="113" t="s">
        <v>461</v>
      </c>
      <c r="K53" s="115">
        <f>232897747+593835</f>
        <v>233491582</v>
      </c>
      <c r="L53" s="114" t="s">
        <v>2680</v>
      </c>
      <c r="M53" s="116">
        <v>1</v>
      </c>
      <c r="N53" s="114" t="s">
        <v>27</v>
      </c>
      <c r="O53" s="114" t="s">
        <v>2680</v>
      </c>
      <c r="P53" s="79"/>
    </row>
    <row r="54" spans="1:16" s="7" customFormat="1" ht="24.75" customHeight="1" outlineLevel="1" x14ac:dyDescent="0.25">
      <c r="A54" s="143">
        <v>7</v>
      </c>
      <c r="B54" s="111" t="s">
        <v>2664</v>
      </c>
      <c r="C54" s="112" t="s">
        <v>31</v>
      </c>
      <c r="D54" s="110" t="s">
        <v>2689</v>
      </c>
      <c r="E54" s="144">
        <v>42709</v>
      </c>
      <c r="F54" s="144">
        <v>43084</v>
      </c>
      <c r="G54" s="159">
        <f t="shared" si="3"/>
        <v>12.5</v>
      </c>
      <c r="H54" s="118" t="s">
        <v>2690</v>
      </c>
      <c r="I54" s="113" t="s">
        <v>459</v>
      </c>
      <c r="J54" s="113" t="s">
        <v>481</v>
      </c>
      <c r="K54" s="117">
        <f>1636316970+383953890+9202443</f>
        <v>2029473303</v>
      </c>
      <c r="L54" s="114" t="s">
        <v>2680</v>
      </c>
      <c r="M54" s="116">
        <v>1</v>
      </c>
      <c r="N54" s="114" t="s">
        <v>27</v>
      </c>
      <c r="O54" s="114" t="s">
        <v>2680</v>
      </c>
      <c r="P54" s="79"/>
    </row>
    <row r="55" spans="1:16" s="7" customFormat="1" ht="24.75" customHeight="1" outlineLevel="1" x14ac:dyDescent="0.25">
      <c r="A55" s="143">
        <v>8</v>
      </c>
      <c r="B55" s="111" t="s">
        <v>2664</v>
      </c>
      <c r="C55" s="112" t="s">
        <v>31</v>
      </c>
      <c r="D55" s="110" t="s">
        <v>2691</v>
      </c>
      <c r="E55" s="144">
        <v>43068</v>
      </c>
      <c r="F55" s="144">
        <v>43312</v>
      </c>
      <c r="G55" s="159">
        <f t="shared" si="3"/>
        <v>8.1333333333333329</v>
      </c>
      <c r="H55" s="118" t="s">
        <v>2692</v>
      </c>
      <c r="I55" s="113" t="s">
        <v>459</v>
      </c>
      <c r="J55" s="113" t="s">
        <v>461</v>
      </c>
      <c r="K55" s="117">
        <f>525037795+237146753</f>
        <v>762184548</v>
      </c>
      <c r="L55" s="114" t="s">
        <v>2680</v>
      </c>
      <c r="M55" s="116">
        <v>1</v>
      </c>
      <c r="N55" s="114" t="s">
        <v>27</v>
      </c>
      <c r="O55" s="114" t="s">
        <v>2680</v>
      </c>
      <c r="P55" s="79"/>
    </row>
    <row r="56" spans="1:16" s="7" customFormat="1" ht="24.75" customHeight="1" outlineLevel="1" x14ac:dyDescent="0.25">
      <c r="A56" s="143">
        <v>9</v>
      </c>
      <c r="B56" s="111" t="s">
        <v>2664</v>
      </c>
      <c r="C56" s="112" t="s">
        <v>31</v>
      </c>
      <c r="D56" s="110" t="s">
        <v>2693</v>
      </c>
      <c r="E56" s="144">
        <v>43392</v>
      </c>
      <c r="F56" s="144">
        <v>43440</v>
      </c>
      <c r="G56" s="159">
        <f t="shared" si="3"/>
        <v>1.6</v>
      </c>
      <c r="H56" s="118" t="s">
        <v>2694</v>
      </c>
      <c r="I56" s="113" t="s">
        <v>459</v>
      </c>
      <c r="J56" s="113" t="s">
        <v>461</v>
      </c>
      <c r="K56" s="117">
        <f>79090137+7850212</f>
        <v>86940349</v>
      </c>
      <c r="L56" s="114" t="s">
        <v>2680</v>
      </c>
      <c r="M56" s="116">
        <v>1</v>
      </c>
      <c r="N56" s="114" t="s">
        <v>27</v>
      </c>
      <c r="O56" s="114" t="s">
        <v>2680</v>
      </c>
      <c r="P56" s="79"/>
    </row>
    <row r="57" spans="1:16" s="7" customFormat="1" ht="24.75" customHeight="1" outlineLevel="1" x14ac:dyDescent="0.25">
      <c r="A57" s="143">
        <v>10</v>
      </c>
      <c r="B57" s="64" t="s">
        <v>2664</v>
      </c>
      <c r="C57" s="65" t="s">
        <v>31</v>
      </c>
      <c r="D57" s="63" t="s">
        <v>2695</v>
      </c>
      <c r="E57" s="144">
        <v>43482</v>
      </c>
      <c r="F57" s="144">
        <v>43814</v>
      </c>
      <c r="G57" s="159">
        <f t="shared" si="3"/>
        <v>11.066666666666666</v>
      </c>
      <c r="H57" s="118" t="s">
        <v>2694</v>
      </c>
      <c r="I57" s="63" t="s">
        <v>459</v>
      </c>
      <c r="J57" s="63" t="s">
        <v>461</v>
      </c>
      <c r="K57" s="66">
        <f>671913947+209775593+1368900</f>
        <v>883058440</v>
      </c>
      <c r="L57" s="65" t="s">
        <v>2680</v>
      </c>
      <c r="M57" s="67">
        <v>1</v>
      </c>
      <c r="N57" s="65" t="s">
        <v>27</v>
      </c>
      <c r="O57" s="65" t="s">
        <v>2680</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2696</v>
      </c>
      <c r="E114" s="144">
        <v>43892</v>
      </c>
      <c r="F114" s="144">
        <v>44196</v>
      </c>
      <c r="G114" s="159">
        <f>IF(AND(E114&lt;&gt;"",F114&lt;&gt;""),((F114-E114)/30),"")</f>
        <v>10.133333333333333</v>
      </c>
      <c r="H114" s="118" t="s">
        <v>2697</v>
      </c>
      <c r="I114" s="120" t="s">
        <v>459</v>
      </c>
      <c r="J114" s="120" t="s">
        <v>461</v>
      </c>
      <c r="K114" s="122">
        <v>992101921</v>
      </c>
      <c r="L114" s="100">
        <f>+IF(AND(K114&gt;0,O114="Ejecución"),(K114/877802)*Tabla28[[#This Row],[% participación]],IF(AND(K114&gt;0,O114&lt;&gt;"Ejecución"),"-",""))</f>
        <v>1130.2115066951317</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2680</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2698</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0.02</v>
      </c>
      <c r="G179" s="164">
        <f>IF(F179&gt;0,SUM(E179+F179),"")</f>
        <v>0.04</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357576200</v>
      </c>
      <c r="F185" s="92"/>
      <c r="G185" s="93"/>
      <c r="H185" s="88"/>
      <c r="I185" s="90" t="s">
        <v>2627</v>
      </c>
      <c r="J185" s="165">
        <f>+SUM(M179:M183)</f>
        <v>0.02</v>
      </c>
      <c r="K185" s="235" t="s">
        <v>2628</v>
      </c>
      <c r="L185" s="235"/>
      <c r="M185" s="94">
        <f>+J185*(SUM(K20:K35))</f>
        <v>178788100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30579</v>
      </c>
      <c r="D193" s="5"/>
      <c r="E193" s="125">
        <v>10597</v>
      </c>
      <c r="F193" s="5"/>
      <c r="G193" s="5"/>
      <c r="H193" s="146" t="s">
        <v>2699</v>
      </c>
      <c r="J193" s="5"/>
      <c r="K193" s="126">
        <v>41247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2699</v>
      </c>
      <c r="D211" s="21"/>
      <c r="G211" s="27" t="s">
        <v>2620</v>
      </c>
      <c r="H211" s="147" t="s">
        <v>2700</v>
      </c>
      <c r="J211" s="27" t="s">
        <v>2622</v>
      </c>
      <c r="K211" s="125" t="s">
        <v>2703</v>
      </c>
      <c r="L211" s="21"/>
      <c r="M211" s="21"/>
      <c r="N211" s="21"/>
      <c r="O211" s="8"/>
    </row>
    <row r="212" spans="1:15" x14ac:dyDescent="0.25">
      <c r="A212" s="9"/>
      <c r="B212" s="27" t="s">
        <v>2619</v>
      </c>
      <c r="C212" s="146" t="s">
        <v>2699</v>
      </c>
      <c r="D212" s="21"/>
      <c r="G212" s="27" t="s">
        <v>2621</v>
      </c>
      <c r="H212" s="147" t="s">
        <v>2701</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a65d333d-5b59-4810-bc94-b80d9325abbc"/>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2020-12-29T13:48:55Z</cp:lastPrinted>
  <dcterms:created xsi:type="dcterms:W3CDTF">2020-10-14T21:57:42Z</dcterms:created>
  <dcterms:modified xsi:type="dcterms:W3CDTF">2020-12-29T13:50:25Z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