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codeName="ThisWorkbook"/>
  <mc:AlternateContent xmlns:mc="http://schemas.openxmlformats.org/markup-compatibility/2006">
    <mc:Choice Requires="x15">
      <x15ac:absPath xmlns:x15ac="http://schemas.microsoft.com/office/spreadsheetml/2010/11/ac" url="/Users/hernanarce/Desktop/Pto Tejada/"/>
    </mc:Choice>
  </mc:AlternateContent>
  <xr:revisionPtr revIDLastSave="0" documentId="13_ncr:1_{6E8120B6-5106-C144-9319-BE0571AF04A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00" yWindow="460" windowWidth="24600" windowHeight="162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<sst xmlns="http://schemas.openxmlformats.org/spreadsheetml/2006/main" count="3097" uniqueCount="2699">
  <si>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</si>
  <si>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</si>
  <si>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</si>
  <si>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</si>
  <si>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</si>
  <si>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</si>
  <si>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</si>
  <si>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</si>
  <si>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</si>
  <si>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</si>
  <si>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</si>
  <si>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</si>
  <si>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</si>
  <si>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</si>
  <si>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</si>
  <si>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</si>
  <si>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</si>
  <si>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</si>
  <si>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</si>
  <si>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</si>
  <si>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</si>
  <si>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</si>
  <si>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</si>
  <si>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</si>
  <si>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</si>
  <si>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</si>
  <si>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</si>
  <si>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</si>
  <si>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</si>
  <si>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</si>
  <si>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</si>
  <si>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</si>
  <si>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</si>
  <si>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</si>
  <si>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</si>
  <si>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</si>
  <si>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</si>
  <si>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</si>
  <si>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</si>
  <si>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</si>
  <si>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</si>
  <si>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</si>
  <si>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</si>
  <si>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</si>
  <si>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</si>
  <si>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</si>
  <si>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</si>
  <si>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</si>
  <si>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</si>
  <si>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</si>
  <si>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</si>
  <si>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</si>
  <si>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</si>
  <si>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</si>
  <si>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</si>
  <si>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</si>
  <si>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</si>
  <si>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</si>
  <si>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</si>
  <si>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</si>
  <si>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</si>
  <si>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</si>
  <si>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</si>
  <si>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</si>
  <si>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</si>
  <si>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</si>
  <si>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</si>
  <si>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</si>
  <si>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</si>
  <si>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</si>
  <si>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</si>
  <si>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</si>
  <si>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</si>
  <si>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</si>
  <si>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</si>
  <si>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</si>
  <si>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</si>
  <si>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</si>
  <si>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</si>
  <si>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</si>
  <si>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</si>
  <si>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</si>
  <si>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</si>
  <si>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</si>
  <si>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</si>
  <si>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</si>
  <si>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</si>
  <si>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</si>
  <si>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</si>
  <si>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</si>
  <si>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</si>
  <si>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</si>
  <si>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</si>
  <si>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</si>
  <si>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</si>
  <si>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</si>
  <si>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</si>
  <si>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</si>
  <si>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</si>
  <si>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</si>
  <si>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</si>
  <si>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</si>
  <si>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</si>
  <si>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</si>
  <si>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</si>
  <si>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</si>
  <si>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</si>
  <si>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</si>
  <si>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</si>
  <si>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</si>
  <si>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</si>
  <si>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</si>
  <si>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</si>
  <si>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</si>
  <si>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</si>
  <si>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</si>
  <si>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</si>
  <si>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</si>
  <si>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</si>
  <si>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</si>
  <si>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</si>
  <si>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</si>
  <si>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</si>
  <si>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</si>
  <si>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</si>
  <si>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</si>
  <si>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</si>
  <si>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</si>
  <si>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</si>
  <si>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</si>
  <si>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</si>
  <si>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</si>
  <si>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</si>
  <si>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</si>
  <si>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</si>
  <si>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</si>
  <si>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</si>
  <si>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</si>
  <si>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</si>
  <si>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</si>
  <si>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</si>
  <si>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</si>
  <si>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</si>
  <si>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</si>
  <si>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</si>
  <si>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</si>
  <si>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</si>
  <si>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</si>
  <si>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</si>
  <si>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</si>
  <si>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</si>
  <si>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</si>
  <si>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</si>
  <si>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</si>
  <si>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</si>
  <si>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</si>
  <si>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</si>
  <si>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</si>
  <si>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</si>
  <si>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</si>
  <si>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</si>
  <si>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</si>
  <si>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</si>
  <si>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</si>
  <si>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</si>
  <si>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</si>
  <si>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</si>
  <si>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</si>
  <si>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</si>
  <si>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</si>
  <si>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</si>
  <si>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</si>
  <si>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</si>
  <si>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</si>
  <si>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</si>
  <si>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</si>
  <si>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</si>
  <si>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</si>
  <si>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</si>
  <si>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</si>
  <si>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</si>
  <si>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</si>
  <si>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</si>
  <si>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</si>
  <si>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</si>
  <si>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</si>
  <si>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</si>
  <si>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</si>
  <si>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</si>
  <si>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</si>
  <si>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</si>
  <si>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</si>
  <si>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</si>
  <si>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</si>
  <si>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</si>
  <si>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</si>
  <si>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</si>
  <si>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</si>
  <si>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</si>
  <si>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</si>
  <si>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</si>
  <si>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</si>
  <si>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</si>
  <si>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</si>
  <si>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</si>
  <si>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</si>
  <si>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</si>
  <si>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</si>
  <si>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</si>
  <si>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</si>
  <si>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</si>
  <si>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</si>
  <si>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</si>
  <si>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</si>
  <si>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</si>
  <si>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</si>
  <si>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</si>
  <si>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</si>
  <si>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</si>
  <si>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</si>
  <si>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</si>
  <si>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</si>
  <si>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</si>
  <si>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</si>
  <si>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</si>
  <si>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</si>
  <si>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</si>
  <si>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</si>
  <si>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</si>
  <si>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</si>
  <si>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</si>
  <si>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</si>
  <si>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</si>
  <si>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</si>
  <si>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</si>
  <si>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</si>
  <si>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</si>
  <si>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</si>
  <si>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</si>
  <si>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</si>
  <si>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</si>
  <si>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</si>
  <si>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</si>
  <si>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</si>
  <si>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</si>
  <si>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</si>
  <si>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</si>
  <si>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</si>
  <si>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</si>
  <si>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</si>
  <si>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</si>
  <si>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</si>
  <si>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</si>
  <si>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</si>
  <si>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</si>
  <si>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</si>
  <si>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</si>
  <si>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</si>
  <si>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</si>
  <si>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</si>
  <si>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</si>
  <si>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</si>
  <si>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</si>
  <si>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</si>
  <si>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</si>
  <si>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</si>
  <si>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</si>
  <si>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</si>
  <si>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</si>
  <si>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</si>
  <si>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</si>
  <si>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</si>
  <si>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</si>
  <si>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</si>
  <si>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</si>
  <si>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</si>
  <si>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</si>
  <si>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</si>
  <si>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</si>
  <si>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</si>
  <si>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</si>
  <si>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</si>
  <si>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</si>
  <si>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</si>
  <si>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</si>
  <si>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</si>
  <si>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</si>
  <si>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</si>
  <si>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</si>
  <si>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</si>
  <si>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</si>
  <si>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</si>
  <si>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</si>
  <si>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</si>
  <si>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</si>
  <si>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</si>
  <si>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</si>
  <si>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</si>
  <si>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</si>
  <si>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</si>
  <si>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</si>
  <si>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</si>
  <si>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</si>
  <si>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</si>
  <si>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</si>
  <si>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</si>
  <si>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</si>
  <si>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</si>
  <si>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</si>
  <si>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</si>
  <si>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</si>
  <si>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</si>
  <si>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</si>
  <si>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</si>
  <si>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</si>
  <si>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</si>
  <si>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</si>
  <si>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</si>
  <si>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</si>
  <si>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</si>
  <si>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</si>
  <si>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</si>
  <si>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</si>
  <si>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</si>
  <si>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</si>
  <si>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</si>
  <si>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</si>
  <si>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</si>
  <si>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</si>
  <si>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</si>
  <si>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</si>
  <si>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</si>
  <si>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</si>
  <si>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</si>
  <si>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</si>
  <si>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</si>
  <si>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</si>
  <si>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</si>
  <si>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</si>
  <si>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</si>
  <si>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</si>
  <si>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</si>
  <si>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</si>
  <si>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</si>
  <si>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</si>
  <si>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</si>
  <si>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</si>
  <si>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</si>
  <si>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</si>
  <si>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</si>
  <si>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</si>
  <si>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</si>
  <si>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</si>
  <si>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</si>
  <si>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</si>
  <si>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</si>
  <si>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</si>
  <si>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</si>
  <si>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</si>
  <si>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</si>
  <si>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</si>
  <si>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</si>
  <si>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</si>
  <si>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</si>
  <si>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</si>
  <si>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</si>
  <si>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</si>
  <si>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</si>
  <si>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</si>
  <si>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</si>
  <si>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</si>
  <si>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</si>
  <si>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</si>
  <si>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</si>
  <si>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</si>
  <si>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</si>
  <si>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</si>
  <si>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</si>
  <si>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</si>
  <si>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</si>
  <si>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</si>
  <si>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</si>
  <si>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</si>
  <si>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</si>
  <si>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</si>
  <si>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</si>
  <si>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</si>
  <si>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</si>
  <si>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</si>
  <si>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</si>
  <si>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</si>
  <si>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</si>
  <si>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</si>
  <si>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</si>
  <si>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</si>
  <si>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</si>
  <si>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</si>
  <si>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</si>
  <si>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</si>
  <si>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</si>
  <si>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</si>
  <si>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</si>
  <si>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</si>
  <si>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</si>
  <si>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</si>
  <si>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</si>
  <si>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</si>
  <si>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</si>
  <si>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</si>
  <si>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</si>
  <si>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</si>
  <si>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</si>
  <si>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</si>
  <si>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</si>
  <si>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</si>
  <si>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</si>
  <si>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</si>
  <si>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</si>
  <si>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</si>
  <si>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</si>
  <si>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</si>
  <si>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</si>
  <si>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</si>
  <si>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</si>
  <si>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</si>
  <si>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</si>
  <si>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</si>
  <si>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</si>
  <si>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</si>
  <si>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</si>
  <si>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</si>
  <si>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</si>
  <si>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</si>
  <si>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</si>
  <si>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</si>
  <si>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</si>
  <si>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</si>
  <si>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</si>
  <si>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</si>
  <si>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</si>
  <si>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</si>
  <si>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</si>
  <si>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</si>
  <si>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</si>
  <si>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</si>
  <si>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</si>
  <si>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</si>
  <si>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</si>
  <si>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</si>
  <si>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</si>
  <si>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</si>
  <si>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</si>
  <si>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</si>
  <si>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</si>
  <si>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</si>
  <si>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</si>
  <si>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</si>
  <si>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</si>
  <si>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</si>
  <si>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</si>
  <si>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</si>
  <si>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</si>
  <si>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</si>
  <si>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</si>
  <si>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</si>
  <si>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</si>
  <si>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</si>
  <si>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</si>
  <si>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</si>
  <si>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</si>
  <si>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</si>
  <si>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</si>
  <si>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</si>
  <si>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</si>
  <si>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</si>
  <si>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</si>
  <si>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</si>
  <si>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</si>
  <si>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</si>
  <si>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</si>
  <si>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</si>
  <si>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</si>
  <si>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</si>
  <si>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</si>
  <si>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</si>
  <si>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</si>
  <si>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</si>
  <si>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</si>
  <si>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</si>
  <si>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</si>
  <si>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</si>
  <si>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</si>
  <si>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</si>
  <si>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</si>
  <si>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</si>
  <si>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</si>
  <si>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</si>
  <si>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</si>
  <si>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</si>
  <si>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</si>
  <si>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</si>
  <si>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</si>
  <si>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</si>
  <si>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</si>
  <si>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</si>
  <si>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</si>
  <si>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</si>
  <si>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</si>
  <si>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</si>
  <si>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</si>
  <si>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</si>
  <si>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</si>
  <si>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</si>
  <si>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</si>
  <si>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</si>
  <si>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</si>
  <si>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</si>
  <si>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</si>
  <si>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</si>
  <si>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</si>
  <si>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</si>
  <si>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</si>
  <si>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</si>
  <si>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</si>
  <si>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</si>
  <si>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</si>
  <si>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</si>
  <si>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</si>
  <si>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</si>
  <si>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</si>
  <si>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</si>
  <si>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</si>
  <si>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</si>
  <si>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</si>
  <si>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</si>
  <si>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</si>
  <si>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</si>
  <si>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</si>
  <si>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</si>
  <si>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</si>
  <si>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</si>
  <si>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</si>
  <si>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</si>
  <si>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</si>
  <si>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</si>
  <si>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</si>
  <si>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</si>
  <si>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</si>
  <si>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</si>
  <si>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</si>
  <si>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</si>
  <si>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</si>
  <si>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</si>
  <si>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</si>
  <si>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</si>
  <si>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</si>
  <si>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</si>
  <si>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</si>
  <si>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</si>
  <si>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</si>
  <si>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</si>
  <si>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</si>
  <si>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</si>
  <si>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</si>
  <si>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</si>
  <si>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</si>
  <si>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</si>
  <si>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</si>
  <si>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</si>
  <si>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</si>
  <si>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</si>
  <si>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</si>
  <si>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</si>
  <si>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</si>
  <si>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</si>
  <si>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</si>
  <si>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</si>
  <si>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</si>
  <si>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</si>
  <si>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</si>
  <si>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</si>
  <si>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</si>
  <si>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</si>
  <si>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</si>
  <si>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</si>
  <si>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</si>
  <si>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</si>
  <si>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</si>
  <si>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</si>
  <si>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</si>
  <si>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</si>
  <si>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</si>
  <si>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</si>
  <si>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</si>
  <si>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</si>
  <si>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</si>
  <si>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</si>
  <si>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</si>
  <si>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</si>
  <si>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</si>
  <si>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</si>
  <si>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</si>
  <si>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</si>
  <si>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</si>
  <si>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</si>
  <si>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</si>
  <si>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</si>
  <si>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</si>
  <si>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</si>
  <si>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</si>
  <si>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</si>
  <si>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</si>
  <si>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</si>
  <si>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</si>
  <si>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</si>
  <si>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</si>
  <si>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</si>
  <si>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</si>
  <si>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</si>
  <si>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</si>
  <si>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</si>
  <si>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</si>
  <si>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</si>
  <si>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</si>
  <si>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</si>
  <si>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</si>
  <si>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</si>
  <si>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</si>
  <si>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</si>
  <si>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</si>
  <si>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</si>
  <si>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</si>
  <si>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</si>
  <si>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</si>
  <si>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</si>
  <si>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</si>
  <si>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</si>
  <si>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</si>
  <si>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</si>
  <si>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</si>
  <si>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</si>
  <si>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</si>
  <si>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</si>
  <si>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</si>
  <si>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</si>
  <si>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</si>
  <si>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</si>
  <si>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</si>
  <si>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</si>
  <si>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</si>
  <si>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</si>
  <si>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</si>
  <si>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</si>
  <si>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</si>
  <si>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</si>
  <si>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</si>
  <si>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</si>
  <si>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</si>
  <si>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</si>
  <si>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</si>
  <si>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</si>
  <si>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</si>
  <si>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</si>
  <si>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</si>
  <si>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</si>
  <si>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</si>
  <si>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</si>
  <si>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</si>
  <si>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</si>
  <si>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</si>
  <si>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</si>
  <si>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</si>
  <si>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</si>
  <si>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</si>
  <si>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</si>
  <si>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</si>
  <si>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</si>
  <si>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</si>
  <si>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</si>
  <si>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</si>
  <si>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</si>
  <si>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</si>
  <si>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</si>
  <si>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</si>
  <si>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</si>
  <si>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</si>
  <si>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</si>
  <si>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</si>
  <si>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</si>
  <si>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</si>
  <si>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</si>
  <si>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</si>
  <si>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</si>
  <si>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</si>
  <si>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</si>
  <si>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</si>
  <si>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</si>
  <si>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</si>
  <si>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</si>
  <si>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</si>
  <si>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</si>
  <si>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</si>
  <si>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</si>
  <si>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</si>
  <si>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</si>
  <si>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</si>
  <si>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</si>
  <si>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</si>
  <si>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</si>
  <si>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</si>
  <si>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</si>
  <si>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</si>
  <si>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</si>
  <si>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</si>
  <si>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</si>
  <si>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</si>
  <si>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</si>
  <si>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</si>
  <si>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</si>
  <si>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</si>
  <si>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</si>
  <si>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</si>
  <si>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</si>
  <si>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</si>
  <si>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</si>
  <si>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</si>
  <si>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</si>
  <si>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</si>
  <si>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</si>
  <si>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</si>
  <si>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</si>
  <si>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</si>
  <si>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</si>
  <si>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</si>
  <si>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</si>
  <si>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</si>
  <si>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</si>
  <si>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</si>
  <si>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</si>
  <si>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</si>
  <si>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</si>
  <si>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</si>
  <si>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</si>
  <si>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</si>
  <si>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</si>
  <si>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</si>
  <si>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</si>
  <si>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</si>
  <si>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</si>
  <si>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</si>
  <si>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</si>
  <si>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</si>
  <si>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</si>
  <si>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</si>
  <si>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</si>
  <si>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</si>
  <si>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</si>
  <si>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</si>
  <si>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</si>
  <si>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</si>
  <si>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</si>
  <si>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</si>
  <si>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</si>
  <si>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</si>
  <si>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</si>
  <si>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</si>
  <si>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</si>
  <si>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</si>
  <si>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</si>
  <si>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</si>
  <si>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</si>
  <si>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</si>
  <si>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</si>
  <si>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</si>
  <si>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</si>
  <si>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</si>
  <si>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</si>
  <si>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</si>
  <si>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</si>
  <si>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</si>
  <si>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</si>
  <si>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</si>
  <si>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</si>
  <si>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</si>
  <si>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</si>
  <si>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</si>
  <si>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</si>
  <si>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</si>
  <si>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</si>
  <si>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</si>
  <si>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</si>
  <si>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</si>
  <si>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</si>
  <si>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</si>
  <si>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</si>
  <si>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</si>
  <si>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</si>
  <si>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</si>
  <si>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</si>
  <si>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</si>
  <si>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</si>
  <si>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</si>
  <si>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</si>
  <si>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</si>
  <si>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</si>
  <si>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</si>
  <si>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</si>
  <si>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</si>
  <si>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</si>
  <si>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</si>
  <si>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</si>
  <si>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</si>
  <si>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</si>
  <si>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</si>
  <si>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</si>
  <si>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</si>
  <si>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</si>
  <si>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</si>
  <si>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</si>
  <si>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</si>
  <si>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</si>
  <si>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</si>
  <si>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</si>
  <si>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</si>
  <si>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</si>
  <si>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</si>
  <si>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</si>
  <si>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</si>
  <si>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</si>
  <si>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</si>
  <si>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</si>
  <si>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</si>
  <si>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</si>
  <si>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</si>
  <si>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</si>
  <si>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</si>
  <si>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</si>
  <si>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</si>
  <si>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</si>
  <si>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</si>
  <si>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</si>
  <si>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</si>
  <si>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</si>
  <si>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</si>
  <si>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</si>
  <si>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</si>
  <si>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</si>
  <si>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</si>
  <si>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</si>
  <si>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</si>
  <si>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</si>
  <si>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</si>
  <si>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</si>
  <si>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</si>
  <si>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</si>
  <si>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</si>
  <si>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</si>
  <si>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</si>
  <si>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</si>
  <si>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</si>
  <si>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</si>
  <si>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</si>
  <si>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</si>
  <si>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</si>
  <si>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</si>
  <si>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</si>
  <si>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</si>
  <si>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</si>
  <si>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</si>
  <si>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</si>
  <si>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</si>
  <si>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</si>
  <si>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</si>
  <si>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</si>
  <si>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</si>
  <si>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</si>
  <si>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</si>
  <si>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</si>
  <si>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</si>
  <si>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</si>
  <si>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</si>
  <si>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</si>
  <si>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</si>
  <si>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</si>
  <si>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</si>
  <si>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</si>
  <si>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</si>
  <si>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</si>
  <si>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</si>
  <si>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</si>
  <si>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</si>
  <si>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</si>
  <si>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</si>
  <si>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</si>
  <si>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</si>
  <si>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</si>
  <si>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</si>
  <si>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</si>
  <si>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</si>
  <si>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</si>
  <si>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</si>
  <si>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</si>
  <si>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</si>
  <si>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</si>
  <si>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</si>
  <si>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</si>
  <si>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</si>
  <si>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</si>
  <si>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</si>
  <si>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</si>
  <si>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</si>
  <si>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</si>
  <si>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</si>
  <si>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</si>
  <si>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</si>
  <si>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</si>
  <si>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</si>
  <si>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</si>
  <si>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</si>
  <si>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</si>
  <si>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</si>
  <si>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</si>
  <si>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</si>
  <si>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</si>
  <si>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</si>
  <si>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</si>
  <si>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</si>
  <si>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</si>
  <si>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</si>
  <si>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</si>
  <si>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</si>
  <si>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</si>
  <si>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</si>
  <si>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</si>
  <si>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</si>
  <si>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</si>
  <si>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</si>
  <si>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</si>
  <si>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</si>
  <si>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</si>
  <si>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</si>
  <si>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</si>
  <si>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</si>
  <si>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</si>
  <si>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</si>
  <si>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</si>
  <si>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</si>
  <si>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</si>
  <si>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</si>
  <si>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</si>
  <si>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</si>
  <si>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</si>
  <si>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</si>
  <si>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</si>
  <si>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</si>
  <si>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</si>
  <si>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</si>
  <si>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</si>
  <si>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</si>
  <si>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</si>
  <si>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</si>
  <si>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</si>
  <si>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</si>
  <si>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</si>
  <si>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</si>
  <si>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</si>
  <si>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</si>
  <si>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</si>
  <si>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</si>
  <si>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</si>
  <si>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</si>
  <si>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</si>
  <si>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</si>
  <si>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</si>
  <si>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</si>
  <si>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</si>
  <si>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</si>
  <si>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</si>
  <si>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</si>
  <si>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</si>
  <si>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</si>
  <si>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</si>
  <si>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</si>
  <si>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</si>
  <si>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</si>
  <si>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</si>
  <si>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</si>
  <si>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</si>
  <si>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</si>
  <si>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</si>
  <si>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</si>
  <si>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</si>
  <si>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</si>
  <si>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</si>
  <si>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</si>
  <si>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</si>
  <si>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</si>
  <si>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</si>
  <si>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</si>
  <si>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</si>
  <si>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</si>
  <si>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</si>
  <si>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</si>
  <si>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</si>
  <si>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</si>
  <si>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</si>
  <si>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</si>
  <si>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</si>
  <si>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</si>
  <si>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</si>
  <si>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</si>
  <si>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</si>
  <si>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</si>
  <si>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</si>
  <si>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</si>
  <si>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</si>
  <si>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</si>
  <si>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</si>
  <si>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</si>
  <si>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</si>
  <si>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</si>
  <si>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</si>
  <si>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</si>
  <si>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</si>
  <si>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</si>
  <si>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</si>
  <si>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</si>
  <si>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</si>
  <si>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</si>
  <si>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</si>
  <si>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</si>
  <si>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</si>
  <si>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</si>
  <si>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</si>
  <si>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</si>
  <si>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</si>
  <si>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</si>
  <si>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</si>
  <si>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</si>
  <si>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</si>
  <si>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</si>
  <si>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</si>
  <si>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</si>
  <si>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</si>
  <si>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</si>
  <si>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</si>
  <si>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</si>
  <si>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</si>
  <si>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</si>
  <si>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</si>
  <si>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</si>
  <si>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</si>
  <si>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</si>
  <si>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</si>
  <si>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</si>
  <si>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</si>
  <si>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</si>
  <si>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</si>
  <si>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</si>
  <si>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</si>
  <si>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</si>
  <si>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</si>
  <si>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</si>
  <si>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</si>
  <si>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</si>
  <si>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</si>
  <si>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</si>
  <si>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</si>
  <si>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</si>
  <si>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</si>
  <si>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</si>
  <si>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</si>
  <si>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</si>
  <si>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</si>
  <si>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</si>
  <si>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</si>
  <si>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</si>
  <si>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</si>
  <si>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</si>
  <si>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</si>
  <si>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</si>
  <si>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</si>
  <si>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</si>
  <si>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</si>
  <si>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</si>
  <si>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</si>
  <si>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</si>
  <si>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</si>
  <si>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</si>
  <si>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</si>
  <si>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</si>
  <si>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</si>
  <si>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</si>
  <si>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</si>
  <si>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</si>
  <si>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</si>
  <si>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</si>
  <si>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</si>
  <si>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</si>
  <si>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</si>
  <si>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</si>
  <si>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</si>
  <si>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</si>
  <si>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</si>
  <si>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</si>
  <si>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</si>
  <si>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</si>
  <si>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</si>
  <si>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</si>
  <si>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</si>
  <si>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</si>
  <si>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</si>
  <si>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</si>
  <si>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</si>
  <si>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</si>
  <si>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</si>
  <si>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</si>
  <si>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</si>
  <si>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</si>
  <si>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</si>
  <si>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</si>
  <si>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</si>
  <si>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</si>
  <si>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</si>
  <si>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</si>
  <si>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</si>
  <si>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</si>
  <si>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</si>
  <si>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</si>
  <si>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</si>
  <si>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</si>
  <si>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</si>
  <si>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</si>
  <si>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</si>
  <si>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</si>
  <si>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</si>
  <si>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</si>
  <si>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</si>
  <si>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</si>
  <si>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</si>
  <si>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</si>
  <si>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</si>
  <si>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</si>
  <si>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</si>
  <si>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</si>
  <si>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</si>
  <si>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</si>
  <si>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</si>
  <si>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</si>
  <si>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</si>
  <si>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</si>
  <si>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</si>
  <si>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</si>
  <si>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</si>
  <si>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</si>
  <si>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</si>
  <si>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</si>
  <si>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</si>
  <si>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</si>
  <si>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</si>
  <si>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</si>
  <si>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</si>
  <si>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</si>
  <si>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</si>
  <si>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</si>
  <si>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</si>
  <si>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</si>
  <si>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</si>
  <si>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</si>
  <si>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</si>
  <si>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</si>
  <si>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</si>
  <si>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</si>
  <si>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</si>
  <si>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</si>
  <si>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</si>
  <si>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</si>
  <si>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</si>
  <si>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</si>
  <si>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</si>
  <si>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</si>
  <si>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</si>
  <si>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</si>
  <si>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</si>
  <si>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</si>
  <si>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</si>
  <si>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</si>
  <si>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</si>
  <si>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</si>
  <si>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</si>
  <si>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</si>
  <si>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</si>
  <si>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</si>
  <si>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</si>
  <si>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</si>
  <si>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</si>
  <si>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</si>
  <si>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</si>
  <si>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</si>
  <si>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</si>
  <si>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</si>
  <si>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</si>
  <si>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</si>
  <si>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</si>
  <si>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</si>
  <si>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</si>
  <si>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</si>
  <si>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</si>
  <si>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</si>
  <si>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</si>
  <si>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</si>
  <si>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</si>
  <si>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</si>
  <si>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</si>
  <si>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</si>
  <si>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</si>
  <si>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</si>
  <si>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</si>
  <si>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</si>
  <si>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</si>
  <si>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</si>
  <si>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</si>
  <si>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</si>
  <si>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</si>
  <si>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</si>
  <si>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</si>
  <si>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</si>
  <si>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</si>
  <si>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</si>
  <si>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</si>
  <si>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</si>
  <si>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</si>
  <si>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</si>
  <si>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</si>
  <si>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</si>
  <si>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</si>
  <si>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</si>
  <si>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</si>
  <si>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</si>
  <si>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</si>
  <si>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</si>
  <si>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</si>
  <si>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</si>
  <si>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</si>
  <si>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</si>
  <si>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</si>
  <si>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</si>
  <si>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</si>
  <si>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</si>
  <si>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</si>
  <si>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</si>
  <si>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</si>
  <si>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</si>
  <si>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</si>
  <si>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</si>
  <si>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</si>
  <si>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</si>
  <si>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</si>
  <si>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</si>
  <si>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</si>
  <si>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</si>
  <si>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</si>
  <si>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</si>
  <si>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</si>
  <si>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</si>
  <si>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</si>
  <si>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</si>
  <si>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</si>
  <si>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</si>
  <si>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</si>
  <si>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</si>
  <si>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</si>
  <si>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</si>
  <si>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</si>
  <si>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</si>
  <si>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</si>
  <si>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</si>
  <si>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</si>
  <si>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</si>
  <si>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</si>
  <si>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</si>
  <si>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</si>
  <si>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</si>
  <si>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</si>
  <si>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</si>
  <si>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</si>
  <si>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</si>
  <si>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</si>
  <si>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</si>
  <si>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</si>
  <si>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</si>
  <si>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</si>
  <si>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</si>
  <si>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</si>
  <si>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</si>
  <si>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</si>
  <si>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</si>
  <si>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</si>
  <si>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</si>
  <si>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</si>
  <si>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</si>
  <si>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</si>
  <si>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</si>
  <si>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</si>
  <si>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</si>
  <si>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</si>
  <si>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</si>
  <si>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</si>
  <si>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</si>
  <si>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</si>
  <si>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</si>
  <si>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</si>
  <si>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</si>
  <si>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</si>
  <si>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</si>
  <si>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</si>
  <si>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</si>
  <si>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</si>
  <si>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</si>
  <si>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</si>
  <si>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</si>
  <si>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</si>
  <si>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</si>
  <si>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</si>
  <si>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</si>
  <si>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</si>
  <si>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</si>
  <si>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</si>
  <si>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</si>
  <si>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</si>
  <si>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</si>
  <si>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</si>
  <si>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</si>
  <si>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</si>
  <si>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</si>
  <si>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</si>
  <si>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</si>
  <si>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</si>
  <si>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</si>
  <si>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</si>
  <si>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</si>
  <si>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</si>
  <si>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</si>
  <si>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</si>
  <si>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</si>
  <si>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</si>
  <si>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</si>
  <si>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</si>
  <si>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</si>
  <si>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</si>
  <si>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</si>
  <si>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</si>
  <si>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</si>
  <si>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</si>
  <si>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</si>
  <si>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</si>
  <si>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</si>
  <si>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</si>
  <si>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</si>
  <si>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</si>
  <si>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</si>
  <si>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</si>
  <si>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</si>
  <si>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</si>
  <si>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</si>
  <si>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</si>
  <si>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</si>
  <si>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</si>
  <si>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</si>
  <si>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</si>
  <si>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</si>
  <si>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</si>
  <si>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</si>
  <si>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</si>
  <si>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</si>
  <si>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</si>
  <si>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</si>
  <si>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</si>
  <si>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</si>
  <si>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</si>
  <si>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</si>
  <si>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</si>
  <si>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</si>
  <si>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</si>
  <si>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</si>
  <si>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</si>
  <si>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</si>
  <si>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</si>
  <si>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</si>
  <si>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</si>
  <si>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</si>
  <si>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</si>
  <si>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</si>
  <si>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</si>
  <si>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</si>
  <si>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</si>
  <si>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</si>
  <si>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</si>
  <si>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</si>
  <si>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</si>
  <si>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</si>
  <si>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</si>
  <si>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</si>
  <si>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</si>
  <si>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</si>
  <si>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</si>
  <si>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</si>
  <si>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</si>
  <si>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</si>
  <si>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</si>
  <si>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</si>
  <si>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</si>
  <si>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</si>
  <si>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</si>
  <si>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</si>
  <si>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</si>
  <si>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</si>
  <si>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</si>
  <si>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</si>
  <si>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</si>
  <si>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</si>
  <si>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</si>
  <si>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</si>
  <si>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</si>
  <si>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</si>
  <si>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</si>
  <si>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</si>
  <si>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</si>
  <si>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</si>
  <si>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</si>
  <si>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</si>
  <si>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</si>
  <si>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</si>
  <si>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</si>
  <si>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</si>
  <si>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</si>
  <si>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</si>
  <si>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</si>
  <si>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</si>
  <si>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</si>
  <si>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</si>
  <si>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</si>
  <si>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</si>
  <si>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</si>
  <si>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</si>
  <si>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</si>
  <si>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</si>
  <si>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</si>
  <si>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</si>
  <si>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</si>
  <si>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</si>
  <si>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</si>
  <si>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</si>
  <si>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</si>
  <si>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</si>
  <si>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</si>
  <si>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</si>
  <si>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</si>
  <si>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</si>
  <si>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</si>
  <si>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</si>
  <si>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</si>
  <si>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</si>
  <si>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</si>
  <si>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</si>
  <si>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</si>
  <si>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</si>
  <si>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</si>
  <si>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</si>
  <si>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</si>
  <si>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</si>
  <si>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</si>
  <si>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</si>
  <si>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</si>
  <si>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</si>
  <si>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</si>
  <si>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</si>
  <si>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</si>
  <si>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</si>
  <si>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</si>
  <si>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</si>
  <si>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</si>
  <si>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</si>
  <si>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</si>
  <si>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</si>
  <si>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</si>
  <si>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</si>
  <si>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</si>
  <si>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</si>
  <si>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</si>
  <si>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</si>
  <si>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</si>
  <si>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</si>
  <si>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</si>
  <si>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</si>
  <si>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</si>
  <si>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</si>
  <si>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</si>
  <si>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</si>
  <si>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</si>
  <si>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</si>
  <si>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</si>
  <si>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</si>
  <si>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</si>
  <si>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</si>
  <si>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</si>
  <si>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</si>
  <si>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</si>
  <si>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</si>
  <si>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</si>
  <si>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</si>
  <si>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</si>
  <si>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</si>
  <si>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</si>
  <si>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</si>
  <si>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</si>
  <si>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</si>
  <si>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</si>
  <si>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</si>
  <si>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</si>
  <si>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</si>
  <si>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</si>
  <si>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</si>
  <si>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</si>
  <si>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</si>
  <si>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</si>
  <si>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</si>
  <si>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</si>
  <si>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</si>
  <si>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</si>
  <si>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</si>
  <si>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</si>
  <si>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</si>
  <si>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</si>
  <si>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</si>
  <si>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</si>
  <si>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</si>
  <si>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</si>
  <si>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</si>
  <si>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</si>
  <si>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</si>
  <si>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</si>
  <si>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</si>
  <si>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</si>
  <si>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</si>
  <si>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</si>
  <si>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</si>
  <si>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</si>
  <si>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</si>
  <si>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</si>
  <si>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</si>
  <si>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</si>
  <si>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</si>
  <si>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</si>
  <si>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</si>
  <si>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</si>
  <si>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</si>
  <si>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</si>
  <si>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</si>
  <si>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</si>
  <si>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</si>
  <si>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</si>
  <si>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</si>
  <si>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</si>
  <si>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</si>
  <si>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</si>
  <si>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</si>
  <si>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</si>
  <si>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</si>
  <si>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</si>
  <si>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</si>
  <si>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</si>
  <si>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</si>
  <si>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</si>
  <si>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</si>
  <si>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</si>
  <si>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</si>
  <si>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</si>
  <si>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</si>
  <si>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</si>
  <si>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</si>
  <si>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</si>
  <si>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</si>
  <si>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</si>
  <si>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</si>
  <si>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</si>
  <si>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</si>
  <si>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</si>
  <si>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</si>
  <si>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</si>
  <si>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</si>
  <si>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</si>
  <si>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</si>
  <si>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</si>
  <si>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</si>
  <si>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</si>
  <si>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</si>
  <si>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</si>
  <si>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</si>
  <si>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</si>
  <si>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</si>
  <si>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</si>
  <si>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</si>
  <si>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</si>
  <si>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</si>
  <si>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</si>
  <si>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</si>
  <si>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</si>
  <si>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</si>
  <si>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</si>
  <si>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</si>
  <si>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</si>
  <si>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</si>
  <si>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</si>
  <si>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</si>
  <si>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</si>
  <si>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</si>
  <si>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</si>
  <si>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</si>
  <si>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</si>
  <si>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</si>
  <si>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</si>
  <si>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</si>
  <si>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</si>
  <si>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</si>
  <si>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</si>
  <si>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</si>
  <si>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</si>
  <si>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</si>
  <si>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</si>
  <si>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</si>
  <si>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</si>
  <si>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</si>
  <si>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</si>
  <si>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</si>
  <si>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</si>
  <si>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</si>
  <si>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</si>
  <si>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</si>
  <si>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</si>
  <si>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</si>
  <si>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</si>
  <si>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</si>
  <si>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</si>
  <si>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</si>
  <si>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</si>
  <si>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</si>
  <si>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</si>
  <si>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</si>
  <si>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</si>
  <si>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</si>
  <si>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</si>
  <si>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</si>
  <si>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</si>
  <si>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</si>
  <si>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</si>
  <si>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</si>
  <si>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</si>
  <si>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</si>
  <si>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</si>
  <si>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</si>
  <si>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</si>
  <si>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</si>
  <si>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</si>
  <si>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</si>
  <si>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</si>
  <si>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</si>
  <si>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</si>
  <si>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</si>
  <si>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</si>
  <si>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</si>
  <si>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</si>
  <si>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</si>
  <si>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</si>
  <si>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</si>
  <si>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</si>
  <si>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</si>
  <si>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</si>
  <si>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</si>
  <si>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</si>
  <si>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</si>
  <si>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</si>
  <si>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</si>
  <si>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</si>
  <si>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</si>
  <si>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</si>
  <si>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</si>
  <si>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</si>
  <si>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</si>
  <si>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</si>
  <si>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</si>
  <si>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</si>
  <si>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</si>
  <si>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</si>
  <si>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</si>
  <si>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</si>
  <si>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</si>
  <si>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</si>
  <si>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</si>
  <si>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</si>
  <si>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</si>
  <si>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</si>
  <si>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</si>
  <si>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</si>
  <si>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</si>
  <si>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</si>
  <si>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</si>
  <si>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</si>
  <si>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</si>
  <si>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</si>
  <si>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</si>
  <si>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</si>
  <si>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</si>
  <si>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</si>
  <si>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</si>
  <si>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</si>
  <si>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</si>
  <si>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</si>
  <si>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</si>
  <si>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</si>
  <si>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</si>
  <si>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</si>
  <si>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</si>
  <si>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</si>
  <si>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</si>
  <si>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</si>
  <si>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</si>
  <si>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</si>
  <si>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</si>
  <si>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</si>
  <si>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</si>
  <si>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</si>
  <si>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</si>
  <si>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</si>
  <si>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</si>
  <si>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</si>
  <si>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</si>
  <si>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</si>
  <si>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</si>
  <si>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</si>
  <si>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</si>
  <si>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</si>
  <si>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</si>
  <si>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</si>
  <si>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</si>
  <si>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</si>
  <si>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</si>
  <si>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</si>
  <si>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</si>
  <si>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</si>
  <si>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</si>
  <si>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</si>
  <si>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</si>
  <si>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</si>
  <si>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</si>
  <si>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</si>
  <si>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</si>
  <si>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</si>
  <si>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</si>
  <si>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</si>
  <si>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</si>
  <si>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</si>
  <si>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</si>
  <si>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</si>
  <si>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</si>
  <si>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</si>
  <si>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</si>
  <si>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</si>
  <si>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</si>
  <si>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</si>
  <si>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</si>
  <si>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</si>
  <si>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</si>
  <si>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</si>
  <si>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</si>
  <si>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</si>
  <si>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</si>
  <si>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</si>
  <si>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</si>
  <si>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</si>
  <si>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</si>
  <si>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</si>
  <si>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</si>
  <si>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</si>
  <si>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</si>
  <si>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</si>
  <si>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</si>
  <si>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</si>
  <si>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</si>
  <si>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</si>
  <si>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</si>
  <si>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</si>
  <si>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</si>
  <si>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</si>
  <si>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</si>
  <si>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</si>
  <si>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</si>
  <si>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</si>
  <si>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</si>
  <si>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</si>
  <si>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</si>
  <si>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</si>
  <si>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</si>
  <si>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</si>
  <si>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</si>
  <si>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</si>
  <si>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</si>
  <si>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</si>
  <si>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</si>
  <si>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</si>
  <si>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</si>
  <si>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</si>
  <si>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</si>
  <si>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</si>
  <si>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</si>
  <si>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</si>
  <si>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</si>
  <si>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</si>
  <si>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</si>
  <si>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</si>
  <si>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</si>
  <si>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</si>
  <si>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</si>
  <si>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</si>
  <si>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</si>
  <si>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</si>
  <si>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</si>
  <si>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</si>
  <si>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</si>
  <si>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</si>
  <si>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</si>
  <si>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</si>
  <si>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</si>
  <si>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</si>
  <si>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</si>
  <si>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</si>
  <si>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</si>
  <si>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</si>
  <si>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</si>
  <si>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</si>
  <si>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</si>
  <si>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</si>
  <si>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</si>
  <si>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</si>
  <si>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</si>
  <si>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</si>
  <si>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</si>
  <si>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</si>
  <si>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</si>
  <si>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</si>
  <si>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</si>
  <si>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</si>
  <si>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</si>
  <si>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</si>
  <si>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</si>
  <si>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</si>
  <si>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</si>
  <si>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</si>
  <si>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</si>
  <si>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</si>
  <si>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</si>
  <si>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</si>
  <si>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</si>
  <si>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</si>
  <si>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</si>
  <si>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</si>
  <si>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</si>
  <si>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</si>
  <si>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</si>
  <si>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</si>
  <si>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</si>
  <si>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</si>
  <si>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</si>
  <si>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</si>
  <si>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</si>
  <si>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</si>
  <si>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</si>
  <si>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</si>
  <si>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</si>
  <si>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</si>
  <si>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</si>
  <si>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</si>
  <si>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</si>
  <si>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</si>
  <si>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</si>
  <si>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</si>
  <si>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</si>
  <si>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</si>
  <si>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</si>
  <si>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</si>
  <si>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</si>
  <si>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</si>
  <si>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</si>
  <si>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</si>
  <si>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</si>
  <si>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</si>
  <si>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</si>
  <si>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</si>
  <si>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</si>
  <si>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</si>
  <si>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</si>
  <si>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</si>
  <si>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</si>
  <si>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</si>
  <si>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</si>
  <si>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</si>
  <si>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</si>
  <si>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</si>
  <si>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</si>
  <si>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</si>
  <si>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</si>
  <si>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</si>
  <si>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</si>
  <si>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</si>
  <si>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</si>
  <si>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</si>
  <si>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</si>
  <si>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</si>
  <si>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</si>
  <si>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</si>
  <si>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</si>
  <si>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</si>
  <si>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</si>
  <si>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</si>
  <si>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</si>
  <si>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</si>
  <si>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</si>
  <si>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</si>
  <si>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</si>
  <si>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</si>
  <si>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</si>
  <si>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</si>
  <si>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</si>
  <si>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</si>
  <si>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</si>
  <si>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</si>
  <si>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</si>
  <si>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</si>
  <si>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</si>
  <si>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</si>
  <si>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</si>
  <si>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</si>
  <si>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</si>
  <si>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</si>
  <si>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</si>
  <si>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</si>
  <si>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</si>
  <si>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</si>
  <si>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</si>
  <si>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</si>
  <si>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</si>
  <si>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</si>
  <si>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</si>
  <si>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</si>
  <si>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</si>
  <si>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</si>
  <si>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</si>
  <si>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</si>
  <si>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</si>
  <si>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</si>
  <si>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</si>
  <si>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</si>
  <si>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</si>
  <si>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</si>
  <si>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</si>
  <si>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</si>
  <si>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</si>
  <si>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</si>
  <si>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</si>
  <si>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</si>
  <si>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</si>
  <si>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</si>
  <si>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</si>
  <si>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</si>
  <si>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</si>
  <si>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</si>
  <si>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</si>
  <si>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</si>
  <si>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</si>
  <si>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</si>
  <si>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</si>
  <si>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</si>
  <si>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</si>
  <si>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</si>
  <si>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</si>
  <si>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</si>
  <si>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</si>
  <si>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</si>
  <si>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</si>
  <si>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</si>
  <si>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</si>
  <si>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</si>
  <si>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</si>
  <si>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</si>
  <si>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</si>
  <si>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</si>
  <si>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</si>
  <si>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</si>
  <si>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</si>
  <si>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</si>
  <si>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</si>
  <si>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</si>
  <si>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</si>
  <si>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</si>
  <si>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</si>
  <si>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</si>
  <si>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</si>
  <si>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</si>
  <si>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</si>
  <si>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</si>
  <si>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</si>
  <si>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</si>
  <si>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</si>
  <si>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</si>
  <si>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</si>
  <si>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</si>
  <si>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</si>
  <si>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</si>
  <si>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</si>
  <si>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</si>
  <si>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</si>
  <si>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</si>
  <si>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</si>
  <si>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</si>
  <si>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</si>
  <si>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</si>
  <si>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</si>
  <si>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</si>
  <si>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</si>
  <si>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</si>
  <si>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</si>
  <si>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</si>
  <si>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</si>
  <si>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</si>
  <si>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</si>
  <si>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</si>
  <si>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</si>
  <si>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</si>
  <si>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</si>
  <si>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</si>
  <si>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</si>
  <si>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</si>
  <si>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</si>
  <si>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</si>
  <si>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</si>
  <si>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</si>
  <si>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</si>
  <si>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</si>
  <si>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</si>
  <si>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</si>
  <si>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</si>
  <si>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</si>
  <si>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</si>
  <si>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</si>
  <si>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</si>
  <si>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</si>
  <si>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</si>
  <si>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</si>
  <si>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</si>
  <si>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</si>
  <si>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</si>
  <si>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</si>
  <si>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</si>
  <si>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</si>
  <si>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</si>
  <si>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</si>
  <si>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</si>
  <si>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</si>
  <si>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</si>
  <si>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</si>
  <si>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</si>
  <si>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</si>
  <si>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</si>
  <si>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</si>
  <si>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</si>
  <si>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</si>
  <si>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</si>
  <si>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</si>
  <si>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</si>
  <si>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</si>
  <si>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</si>
  <si>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</si>
  <si>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</si>
  <si>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</si>
  <si>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</si>
  <si>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</si>
  <si>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</si>
  <si>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</si>
  <si>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</si>
  <si>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</si>
  <si>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</si>
  <si>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</si>
  <si>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</si>
  <si>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</si>
  <si>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</si>
  <si>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</si>
  <si>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</si>
  <si>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</si>
  <si>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</si>
  <si>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</si>
  <si>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</si>
  <si>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</si>
  <si>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</si>
  <si>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</si>
  <si>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</si>
  <si>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</si>
  <si>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</si>
  <si>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</si>
  <si>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</si>
  <si>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</si>
  <si>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</si>
  <si>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</si>
  <si>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</si>
  <si>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</si>
  <si>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</si>
  <si>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</si>
  <si>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</si>
  <si>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</si>
  <si>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</si>
  <si>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</si>
  <si>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</si>
  <si>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</si>
  <si>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</si>
  <si>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</si>
  <si>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</si>
  <si>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</si>
  <si>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</si>
  <si>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</si>
  <si>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</si>
  <si>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</si>
  <si>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</si>
  <si>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</si>
  <si>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</si>
  <si>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</si>
  <si>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</si>
  <si>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</si>
  <si>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</si>
  <si>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</si>
  <si>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</si>
  <si>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</si>
  <si>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</si>
  <si>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</si>
  <si>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</si>
  <si>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</si>
  <si>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</si>
  <si>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</si>
  <si>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</si>
  <si>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</si>
  <si>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</si>
  <si>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</si>
  <si>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</si>
  <si>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</si>
  <si>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</si>
  <si>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</si>
  <si>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</si>
  <si>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</si>
  <si>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</si>
  <si>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</si>
  <si>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</si>
  <si>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</si>
  <si>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</si>
  <si>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</si>
  <si>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</si>
  <si>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</si>
  <si>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</si>
  <si>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</si>
  <si>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</si>
  <si>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</si>
  <si>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</si>
  <si>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</si>
  <si>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</si>
  <si>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</si>
  <si>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</si>
  <si>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</si>
  <si>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</si>
  <si>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</si>
  <si>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</si>
  <si>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</si>
  <si>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</si>
  <si>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</si>
  <si>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</si>
  <si>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</si>
  <si>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</si>
  <si>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</si>
  <si>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</si>
  <si>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</si>
  <si>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</si>
  <si>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</si>
  <si>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</si>
  <si>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</si>
  <si>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</si>
  <si>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</si>
  <si>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</si>
  <si>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</si>
  <si>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</si>
  <si>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</si>
  <si>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</si>
  <si>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</si>
  <si>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</si>
  <si>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</si>
  <si>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</si>
  <si>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</si>
  <si>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</si>
  <si>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</si>
  <si>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</si>
  <si>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</si>
  <si>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</si>
  <si>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</si>
  <si>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</si>
  <si>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</si>
  <si>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</si>
  <si>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</si>
  <si>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</si>
  <si>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</si>
  <si>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</si>
  <si>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</si>
  <si>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</si>
  <si>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</si>
  <si>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</si>
  <si>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</si>
  <si>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</si>
  <si>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</si>
  <si>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</si>
  <si>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</si>
  <si>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</si>
  <si>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</si>
  <si>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</si>
  <si>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</si>
  <si>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</si>
  <si>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</si>
  <si>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</si>
  <si>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</si>
  <si>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</si>
  <si>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</si>
  <si>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</si>
  <si>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</si>
  <si>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</si>
  <si>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</si>
  <si>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</si>
  <si>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</si>
  <si>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</si>
  <si>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</si>
  <si>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</si>
  <si>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</si>
  <si>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</si>
  <si>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</si>
  <si>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</si>
  <si>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</si>
  <si>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</si>
  <si>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</si>
  <si>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</si>
  <si>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</si>
  <si>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</si>
  <si>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</si>
  <si>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</si>
  <si>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</si>
  <si>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</si>
  <si>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</si>
  <si>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</si>
  <si>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</si>
  <si>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</si>
  <si>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</si>
  <si>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</si>
  <si>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</si>
  <si>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</si>
  <si>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</si>
  <si>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</si>
  <si>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</si>
  <si>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</si>
  <si>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</si>
  <si>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</si>
  <si>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</si>
  <si>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</si>
  <si>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</si>
  <si>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</si>
  <si>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</si>
  <si>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</si>
  <si>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</si>
  <si>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</si>
  <si>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</si>
  <si>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</si>
  <si>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</si>
  <si>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</si>
  <si>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</si>
  <si>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</si>
  <si>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</si>
  <si>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</si>
  <si>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</si>
  <si>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</si>
  <si>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</si>
  <si>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</si>
  <si>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</si>
  <si>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</si>
  <si>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</si>
  <si>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</si>
  <si>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</si>
  <si>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</si>
  <si>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</si>
  <si>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</si>
  <si>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</si>
  <si>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</si>
  <si>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</si>
  <si>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</si>
  <si>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</si>
  <si>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</si>
  <si>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</si>
  <si>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</si>
  <si>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</si>
  <si>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</si>
  <si>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</si>
  <si>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</si>
  <si>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</si>
  <si>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</si>
  <si>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</si>
  <si>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</si>
  <si>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</si>
  <si>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</si>
  <si>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</si>
  <si>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</si>
  <si>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</si>
  <si>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</si>
  <si>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</si>
  <si>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</si>
  <si>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</si>
  <si>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</si>
  <si>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</si>
  <si>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</si>
  <si>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</si>
  <si>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</si>
  <si>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</si>
  <si>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</si>
  <si>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</si>
  <si>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</si>
  <si>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</si>
  <si>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</si>
  <si>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</si>
  <si>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</si>
  <si>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</si>
  <si>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</si>
  <si>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</si>
  <si>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</si>
  <si>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</si>
  <si>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</si>
  <si>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</si>
  <si>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</si>
  <si>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</si>
  <si>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</si>
  <si>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</si>
  <si>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</si>
  <si>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</si>
  <si>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</si>
  <si>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</si>
  <si>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</si>
  <si>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</si>
  <si>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</si>
  <si>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</si>
  <si>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</si>
  <si>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</si>
  <si>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</si>
  <si>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</si>
  <si>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</si>
  <si>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</si>
  <si>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</si>
  <si>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</si>
  <si>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</si>
  <si>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</si>
  <si>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</si>
  <si>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</si>
  <si>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</si>
  <si>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</si>
  <si>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</si>
  <si>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</si>
  <si>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</si>
  <si>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</si>
  <si>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</si>
  <si>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</si>
  <si>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</si>
  <si>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</si>
  <si>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</si>
  <si>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</si>
  <si>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</si>
  <si>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</si>
  <si>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</si>
  <si>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</si>
  <si>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</si>
  <si>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</si>
  <si>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</si>
  <si>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</si>
  <si>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</si>
  <si>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</si>
  <si>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</si>
  <si>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</si>
  <si>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</si>
  <si>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</si>
  <si>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</si>
  <si>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</si>
  <si>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</si>
  <si>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</si>
  <si>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</si>
  <si>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</si>
  <si>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</si>
  <si>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</si>
  <si>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</si>
  <si>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</si>
  <si>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</si>
  <si>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</si>
  <si>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</si>
  <si>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</si>
  <si>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</si>
  <si>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</si>
  <si>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</si>
  <si>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</si>
  <si>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</si>
  <si>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</si>
  <si>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</si>
  <si>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</si>
  <si>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</si>
  <si>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</si>
  <si>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</si>
  <si>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</si>
  <si>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</si>
  <si>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</si>
  <si>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</si>
  <si>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</si>
  <si>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</si>
  <si>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</si>
  <si>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</si>
  <si>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</si>
  <si>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</si>
  <si>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</si>
  <si>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</si>
  <si>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</si>
  <si>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</si>
  <si>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</si>
  <si>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</si>
  <si>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</si>
  <si>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</si>
  <si>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</si>
  <si>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</si>
  <si>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</si>
  <si>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</si>
  <si>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</si>
  <si>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</si>
  <si>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</si>
  <si>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</si>
  <si>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</si>
  <si>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</si>
  <si>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</si>
  <si>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</si>
  <si>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</si>
  <si>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</si>
  <si>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</si>
  <si>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</si>
  <si>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</si>
  <si>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</si>
  <si>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</si>
  <si>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</si>
  <si>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</si>
  <si>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</si>
  <si>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</si>
  <si>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</si>
  <si>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</si>
  <si>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</si>
  <si>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</si>
  <si>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</si>
  <si>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</si>
  <si>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</si>
  <si>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</si>
  <si>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</si>
  <si>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</si>
  <si>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</si>
  <si>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</si>
  <si>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</si>
  <si>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</si>
  <si>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</si>
  <si>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</si>
  <si>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</si>
  <si>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</si>
  <si>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</si>
  <si>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</si>
  <si>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</si>
  <si>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</si>
  <si>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</si>
  <si>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</si>
  <si>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</si>
  <si>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</si>
  <si>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</si>
  <si>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</si>
  <si>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</si>
  <si>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</si>
  <si>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</si>
  <si>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</si>
  <si>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</si>
  <si>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</si>
  <si>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</si>
  <si>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</si>
  <si>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</si>
  <si>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</si>
  <si>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</si>
  <si>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</si>
  <si>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</si>
  <si>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</si>
  <si>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</si>
  <si>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</si>
  <si>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</si>
  <si>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</si>
  <si>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</si>
  <si>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</si>
  <si>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</si>
  <si>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</si>
  <si>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</si>
  <si>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</si>
  <si>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</si>
  <si>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</si>
  <si>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</si>
  <si>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</si>
  <si>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</si>
  <si>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</si>
  <si>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</si>
  <si>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</si>
  <si>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</si>
  <si>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</si>
  <si>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</si>
  <si>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</si>
  <si>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</si>
  <si>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</si>
  <si>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</si>
  <si>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</si>
  <si>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</si>
  <si>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</si>
  <si>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</si>
  <si>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</si>
  <si>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</si>
  <si>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</si>
  <si>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</si>
  <si>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</si>
  <si>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</si>
  <si>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</si>
  <si>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</si>
  <si>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</si>
  <si>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</si>
  <si>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</si>
  <si>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</si>
  <si>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</si>
  <si>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</si>
  <si>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</si>
  <si>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</si>
  <si>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</si>
  <si>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</si>
  <si>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</si>
  <si>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</si>
  <si>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</si>
  <si>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</si>
  <si>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</si>
  <si>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</si>
  <si>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</si>
  <si>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</si>
  <si>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</si>
  <si>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</si>
  <si>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</si>
  <si>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</si>
  <si>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</si>
  <si>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</si>
  <si>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</si>
  <si>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</si>
  <si>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</si>
  <si>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</si>
  <si>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</si>
  <si>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</si>
  <si>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</si>
  <si>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</si>
  <si>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</si>
  <si>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</si>
  <si>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</si>
  <si>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</si>
  <si>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</si>
  <si>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</si>
  <si>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</si>
  <si>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</si>
  <si>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</si>
  <si>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</si>
  <si>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</si>
  <si>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</si>
  <si>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</si>
  <si>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</si>
  <si>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</si>
  <si>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</si>
  <si>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</si>
  <si>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</si>
  <si>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</si>
  <si>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</si>
  <si>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</si>
  <si>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</si>
  <si>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</si>
  <si>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</si>
  <si>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</si>
  <si>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</si>
  <si>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</si>
  <si>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</si>
  <si>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</si>
  <si>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</si>
  <si>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</si>
  <si>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</si>
  <si>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</si>
  <si>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</si>
  <si>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</si>
  <si>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</si>
  <si>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</si>
  <si>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</si>
  <si>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</si>
  <si>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</si>
  <si>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</si>
  <si>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</si>
  <si>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</si>
  <si>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</si>
  <si>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</si>
  <si>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</si>
  <si>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</si>
  <si>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</si>
  <si>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</si>
  <si>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</si>
  <si>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</si>
  <si>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</si>
  <si>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</si>
  <si>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</si>
  <si>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</si>
  <si>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</si>
  <si>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</si>
  <si>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</si>
  <si>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</si>
  <si>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</si>
  <si>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</si>
  <si>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</si>
  <si>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</si>
  <si>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</si>
  <si>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</si>
  <si>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</si>
  <si>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</si>
  <si>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</si>
  <si>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</si>
  <si>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</si>
  <si>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</si>
  <si>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</si>
  <si>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</si>
  <si>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</si>
  <si>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</si>
  <si>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</si>
  <si>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</si>
  <si>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</si>
  <si>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</si>
  <si>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</si>
  <si>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</si>
  <si>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</si>
  <si>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</si>
  <si>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</si>
  <si>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</si>
  <si>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</si>
  <si>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</si>
  <si>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</si>
  <si>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</si>
  <si>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</si>
  <si>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</si>
  <si>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</si>
  <si>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</si>
  <si>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</si>
  <si>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</si>
  <si>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</si>
  <si>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</si>
  <si>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</si>
  <si>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</si>
  <si>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</si>
  <si>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</si>
  <si>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</si>
  <si>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</si>
  <si>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</si>
  <si>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</si>
  <si>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</si>
  <si>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2021-19-10000640</t>
  </si>
  <si>
    <t>Carrera 3 # 5-79  Popayan</t>
  </si>
  <si>
    <t>Carlos Augusto Olarte Sanchez</t>
  </si>
  <si>
    <t>3104647199 - 28243925</t>
  </si>
  <si>
    <t>19262012-739</t>
  </si>
  <si>
    <t>19262015-033</t>
  </si>
  <si>
    <t>SI</t>
  </si>
  <si>
    <t>Atender a nisños y niñas menores de 5 años, o hasta su ingreso al grado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</si>
  <si>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Atender a la primera infancia en el marco de la estrategia De cero a siempre de conformidad con las directrices, lineamientos y parametros establecidos por el ICBF, asi corregular las relaciones entre las partes derivadas de la entrega de aporte del ICBF a el Contratista para que esre asuma con su personal y bajo su exclusiva resposabilidad dicha atencion.</t>
  </si>
  <si>
    <t>iCBF</t>
  </si>
  <si>
    <t>19262016-725</t>
  </si>
  <si>
    <t>Prestar el servicio de atencion a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</si>
  <si>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19262017-550</t>
  </si>
  <si>
    <t>19003952018</t>
  </si>
  <si>
    <t>19262016-244</t>
  </si>
  <si>
    <t>762617428</t>
  </si>
  <si>
    <t>Desarrollar accciones a travez de la modalidad  1000 dias para cambiar el mundo que contribuyan al desarrollo integral de las niñas y niños en los primeros 1000 dias de vida ( desde la gestacion) a traves de acciones en alimentacion y nutricion, enmarcadas en su entorno familiar, para favorecer el desarrollo de sus capacidades que permita el jercicio y disfrute de sus derechos</t>
  </si>
  <si>
    <t>7626171115</t>
  </si>
  <si>
    <t>19001422019</t>
  </si>
  <si>
    <t>912934</t>
  </si>
  <si>
    <t>Carrera 3 # 5-79 Popayan</t>
  </si>
  <si>
    <t>corpocauca@hotmail.com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</si>
</sst>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161" zoomScale="70" zoomScaleNormal="70" zoomScaleSheetLayoutView="40" zoomScalePageLayoutView="40" workbookViewId="0">
      <selection activeCell="F183" sqref="F183"/>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2654</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2677</v>
      </c>
      <c r="D15" s="35"/>
      <c r="E15" s="35"/>
      <c r="F15" s="5"/>
      <c r="G15" s="32" t="s">
        <v>1168</v>
      </c>
      <c r="H15" s="103" t="s">
        <v>421</v>
      </c>
      <c r="I15" s="32" t="s">
        <v>2624</v>
      </c>
      <c r="J15" s="108" t="s">
        <v>2626</v>
      </c>
      <c r="L15" s="209" t="s">
        <v>8</v>
      </c>
      <c r="M15" s="209"/>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
      <c r="A20" s="9"/>
      <c r="B20" s="109">
        <v>891501579</v>
      </c>
      <c r="C20" s="5"/>
      <c r="D20" s="73"/>
      <c r="E20" s="5"/>
      <c r="F20" s="5"/>
      <c r="G20" s="5"/>
      <c r="H20" s="186"/>
      <c r="I20" s="149" t="s">
        <v>421</v>
      </c>
      <c r="J20" s="150" t="s">
        <v>445</v>
      </c>
      <c r="K20" s="151">
        <v>2260318419</v>
      </c>
      <c r="L20" s="152">
        <v>44211</v>
      </c>
      <c r="M20" s="152">
        <v>44561</v>
      </c>
      <c r="N20" s="135">
        <f>+(M20-L20)/30</f>
        <v>11.666666666666666</v>
      </c>
      <c r="O20" s="138"/>
      <c r="U20" s="134"/>
      <c r="V20" s="105">
        <f ca="1">NOW()</f>
        <v>44189.619844212961</v>
      </c>
      <c r="W20" s="105">
        <f ca="1">NOW()</f>
        <v>44189.619844212961</v>
      </c>
    </row>
    <row r="21" spans="1:23" ht="30" customHeight="1" outlineLevel="1" x14ac:dyDescent="0.2">
      <c r="A21" s="9"/>
      <c r="B21" s="71"/>
      <c r="C21" s="5"/>
      <c r="D21" s="5"/>
      <c r="E21" s="5"/>
      <c r="F21" s="5"/>
      <c r="G21" s="5"/>
      <c r="H21" s="70"/>
      <c r="I21" s="149"/>
      <c r="J21" s="150"/>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9"/>
      <c r="I37" s="130"/>
      <c r="J37" s="130"/>
      <c r="K37" s="130"/>
      <c r="L37" s="130"/>
      <c r="M37" s="130"/>
      <c r="N37" s="130"/>
      <c r="O37" s="131"/>
    </row>
    <row r="38" spans="1:16" ht="21" customHeight="1" x14ac:dyDescent="0.2">
      <c r="A38" s="9"/>
      <c r="B38" s="178" t="str">
        <f>VLOOKUP(B20,EAS!A2:B1439,2,0)</f>
        <v>CORPORACION PARA EL DESARROLLO DEL CAUCA CORPOCAUCA</v>
      </c>
      <c r="C38" s="178"/>
      <c r="D38" s="178"/>
      <c r="E38" s="178"/>
      <c r="F38" s="178"/>
      <c r="G38" s="5"/>
      <c r="H38" s="132"/>
      <c r="I38" s="190" t="s">
        <v>7</v>
      </c>
      <c r="J38" s="190"/>
      <c r="K38" s="190"/>
      <c r="L38" s="190"/>
      <c r="M38" s="190"/>
      <c r="N38" s="190"/>
      <c r="O38" s="133"/>
    </row>
    <row r="39" spans="1:16" ht="43" customHeight="1" thickBot="1" x14ac:dyDescent="0.25">
      <c r="A39" s="10"/>
      <c r="B39" s="11"/>
      <c r="C39" s="11"/>
      <c r="D39" s="11"/>
      <c r="E39" s="11"/>
      <c r="F39" s="11"/>
      <c r="G39" s="11"/>
      <c r="H39" s="10"/>
      <c r="I39" s="222" t="s">
        <v>2676</v>
      </c>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24" t="s">
        <v>4</v>
      </c>
      <c r="B43" s="225"/>
      <c r="C43" s="225"/>
      <c r="D43" s="225"/>
      <c r="E43" s="225"/>
      <c r="F43" s="225"/>
      <c r="G43" s="225"/>
      <c r="H43" s="225"/>
      <c r="I43" s="225"/>
      <c r="J43" s="225"/>
      <c r="K43" s="225"/>
      <c r="L43" s="225"/>
      <c r="M43" s="225"/>
      <c r="N43" s="225"/>
      <c r="O43" s="226"/>
      <c r="P43" s="76"/>
    </row>
    <row r="44" spans="1:16" ht="15" customHeight="1" x14ac:dyDescent="0.2">
      <c r="A44" s="227" t="s">
        <v>2655</v>
      </c>
      <c r="B44" s="228"/>
      <c r="C44" s="228"/>
      <c r="D44" s="228"/>
      <c r="E44" s="228"/>
      <c r="F44" s="228"/>
      <c r="G44" s="228"/>
      <c r="H44" s="228"/>
      <c r="I44" s="228"/>
      <c r="J44" s="228"/>
      <c r="K44" s="228"/>
      <c r="L44" s="228"/>
      <c r="M44" s="228"/>
      <c r="N44" s="228"/>
      <c r="O44" s="229"/>
    </row>
    <row r="45" spans="1:16" x14ac:dyDescent="0.2">
      <c r="A45" s="230"/>
      <c r="B45" s="231"/>
      <c r="C45" s="231"/>
      <c r="D45" s="231"/>
      <c r="E45" s="231"/>
      <c r="F45" s="231"/>
      <c r="G45" s="231"/>
      <c r="H45" s="231"/>
      <c r="I45" s="231"/>
      <c r="J45" s="231"/>
      <c r="K45" s="231"/>
      <c r="L45" s="231"/>
      <c r="M45" s="231"/>
      <c r="N45" s="231"/>
      <c r="O45" s="232"/>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2665</v>
      </c>
      <c r="C48" s="112" t="s">
        <v>31</v>
      </c>
      <c r="D48" s="110" t="s">
        <v>2681</v>
      </c>
      <c r="E48" s="145">
        <v>41254</v>
      </c>
      <c r="F48" s="145">
        <v>41851</v>
      </c>
      <c r="G48" s="160">
        <f>IF(AND(E48&lt;&gt;"",F48&lt;&gt;""),((F48-E48)/30),"")</f>
        <v>19.899999999999999</v>
      </c>
      <c r="H48" s="114" t="s">
        <v>2685</v>
      </c>
      <c r="I48" s="113" t="s">
        <v>421</v>
      </c>
      <c r="J48" s="113" t="s">
        <v>449</v>
      </c>
      <c r="K48" s="116">
        <v>12587842800</v>
      </c>
      <c r="L48" s="115"/>
      <c r="M48" s="117">
        <v>1</v>
      </c>
      <c r="N48" s="115" t="s">
        <v>27</v>
      </c>
      <c r="O48" s="115" t="s">
        <v>26</v>
      </c>
      <c r="P48" s="78"/>
    </row>
    <row r="49" spans="1:16" s="6" customFormat="1" ht="24.75" customHeight="1" x14ac:dyDescent="0.2">
      <c r="A49" s="143">
        <v>2</v>
      </c>
      <c r="B49" s="111" t="s">
        <v>2665</v>
      </c>
      <c r="C49" s="112" t="s">
        <v>31</v>
      </c>
      <c r="D49" s="110" t="s">
        <v>2682</v>
      </c>
      <c r="E49" s="145">
        <v>42019</v>
      </c>
      <c r="F49" s="145">
        <v>42369</v>
      </c>
      <c r="G49" s="160">
        <f t="shared" ref="G49:G50" si="2">IF(AND(E49&lt;&gt;"",F49&lt;&gt;""),((F49-E49)/30),"")</f>
        <v>11.666666666666666</v>
      </c>
      <c r="H49" s="114" t="s">
        <v>2684</v>
      </c>
      <c r="I49" s="113" t="s">
        <v>421</v>
      </c>
      <c r="J49" s="113" t="s">
        <v>426</v>
      </c>
      <c r="K49" s="116">
        <v>3236835550</v>
      </c>
      <c r="L49" s="115"/>
      <c r="M49" s="117">
        <v>1</v>
      </c>
      <c r="N49" s="115" t="s">
        <v>27</v>
      </c>
      <c r="O49" s="115" t="s">
        <v>2683</v>
      </c>
      <c r="P49" s="78"/>
    </row>
    <row r="50" spans="1:16" s="6" customFormat="1" ht="24.75" customHeight="1" x14ac:dyDescent="0.2">
      <c r="A50" s="143">
        <v>3</v>
      </c>
      <c r="B50" s="111" t="s">
        <v>2686</v>
      </c>
      <c r="C50" s="112" t="s">
        <v>31</v>
      </c>
      <c r="D50" s="110" t="s">
        <v>2687</v>
      </c>
      <c r="E50" s="145">
        <v>42720</v>
      </c>
      <c r="F50" s="145">
        <v>43084</v>
      </c>
      <c r="G50" s="160">
        <f t="shared" si="2"/>
        <v>12.133333333333333</v>
      </c>
      <c r="H50" s="119" t="s">
        <v>2688</v>
      </c>
      <c r="I50" s="113" t="s">
        <v>421</v>
      </c>
      <c r="J50" s="113" t="s">
        <v>458</v>
      </c>
      <c r="K50" s="116">
        <v>5330104151</v>
      </c>
      <c r="L50" s="115"/>
      <c r="M50" s="117">
        <v>1</v>
      </c>
      <c r="N50" s="115" t="s">
        <v>27</v>
      </c>
      <c r="O50" s="115" t="s">
        <v>26</v>
      </c>
      <c r="P50" s="78"/>
    </row>
    <row r="51" spans="1:16" s="6" customFormat="1" ht="24.75" customHeight="1" outlineLevel="1" x14ac:dyDescent="0.2">
      <c r="A51" s="143">
        <v>4</v>
      </c>
      <c r="B51" s="111" t="s">
        <v>2665</v>
      </c>
      <c r="C51" s="112" t="s">
        <v>31</v>
      </c>
      <c r="D51" s="110" t="s">
        <v>2689</v>
      </c>
      <c r="E51" s="145">
        <v>43085</v>
      </c>
      <c r="F51" s="145">
        <v>43404</v>
      </c>
      <c r="G51" s="160">
        <f t="shared" ref="G51:G107" si="3">IF(AND(E51&lt;&gt;"",F51&lt;&gt;""),((F51-E51)/30),"")</f>
        <v>10.633333333333333</v>
      </c>
      <c r="H51" s="119" t="s">
        <v>2688</v>
      </c>
      <c r="I51" s="113" t="s">
        <v>421</v>
      </c>
      <c r="J51" s="113" t="s">
        <v>432</v>
      </c>
      <c r="K51" s="116">
        <v>3254771852</v>
      </c>
      <c r="L51" s="115"/>
      <c r="M51" s="117">
        <v>1</v>
      </c>
      <c r="N51" s="115" t="s">
        <v>27</v>
      </c>
      <c r="O51" s="115" t="s">
        <v>26</v>
      </c>
      <c r="P51" s="78"/>
    </row>
    <row r="52" spans="1:16" s="7" customFormat="1" ht="24.75" customHeight="1" outlineLevel="1" x14ac:dyDescent="0.2">
      <c r="A52" s="144">
        <v>5</v>
      </c>
      <c r="B52" s="111" t="s">
        <v>2665</v>
      </c>
      <c r="C52" s="112" t="s">
        <v>31</v>
      </c>
      <c r="D52" s="110" t="s">
        <v>2690</v>
      </c>
      <c r="E52" s="145">
        <v>43405</v>
      </c>
      <c r="F52" s="145">
        <v>43434</v>
      </c>
      <c r="G52" s="160">
        <f t="shared" si="3"/>
        <v>0.96666666666666667</v>
      </c>
      <c r="H52" s="119" t="s">
        <v>2688</v>
      </c>
      <c r="I52" s="121" t="s">
        <v>421</v>
      </c>
      <c r="J52" s="113" t="s">
        <v>441</v>
      </c>
      <c r="K52" s="116">
        <v>414634832</v>
      </c>
      <c r="L52" s="115"/>
      <c r="M52" s="117">
        <v>1</v>
      </c>
      <c r="N52" s="115" t="s">
        <v>27</v>
      </c>
      <c r="O52" s="115" t="s">
        <v>26</v>
      </c>
      <c r="P52" s="79"/>
    </row>
    <row r="53" spans="1:16" s="7" customFormat="1" ht="24.75" customHeight="1" outlineLevel="1" x14ac:dyDescent="0.2">
      <c r="A53" s="144">
        <v>6</v>
      </c>
      <c r="B53" s="111" t="s">
        <v>2665</v>
      </c>
      <c r="C53" s="112" t="s">
        <v>31</v>
      </c>
      <c r="D53" s="110" t="s">
        <v>2691</v>
      </c>
      <c r="E53" s="145">
        <v>42398</v>
      </c>
      <c r="F53" s="145">
        <v>42674</v>
      </c>
      <c r="G53" s="160">
        <f t="shared" si="3"/>
        <v>9.1999999999999993</v>
      </c>
      <c r="H53" s="122" t="s">
        <v>2684</v>
      </c>
      <c r="I53" s="113" t="s">
        <v>421</v>
      </c>
      <c r="J53" s="113" t="s">
        <v>449</v>
      </c>
      <c r="K53" s="116">
        <v>3151378050</v>
      </c>
      <c r="L53" s="115"/>
      <c r="M53" s="117">
        <v>1</v>
      </c>
      <c r="N53" s="115" t="s">
        <v>27</v>
      </c>
      <c r="O53" s="115" t="s">
        <v>26</v>
      </c>
      <c r="P53" s="79"/>
    </row>
    <row r="54" spans="1:16" s="7" customFormat="1" ht="24.75" customHeight="1" outlineLevel="1" x14ac:dyDescent="0.2">
      <c r="A54" s="144">
        <v>7</v>
      </c>
      <c r="B54" s="111" t="s">
        <v>2665</v>
      </c>
      <c r="C54" s="112" t="s">
        <v>31</v>
      </c>
      <c r="D54" s="110" t="s">
        <v>2692</v>
      </c>
      <c r="E54" s="145">
        <v>42826</v>
      </c>
      <c r="F54" s="145">
        <v>43081</v>
      </c>
      <c r="G54" s="160">
        <f t="shared" si="3"/>
        <v>8.5</v>
      </c>
      <c r="H54" s="114" t="s">
        <v>2693</v>
      </c>
      <c r="I54" s="113" t="s">
        <v>1155</v>
      </c>
      <c r="J54" s="113" t="s">
        <v>1068</v>
      </c>
      <c r="K54" s="118">
        <v>751768358</v>
      </c>
      <c r="L54" s="115"/>
      <c r="M54" s="117">
        <v>1</v>
      </c>
      <c r="N54" s="115" t="s">
        <v>27</v>
      </c>
      <c r="O54" s="115" t="s">
        <v>26</v>
      </c>
      <c r="P54" s="79"/>
    </row>
    <row r="55" spans="1:16" s="7" customFormat="1" ht="24.75" customHeight="1" outlineLevel="1" x14ac:dyDescent="0.2">
      <c r="A55" s="144">
        <v>8</v>
      </c>
      <c r="B55" s="111" t="s">
        <v>2665</v>
      </c>
      <c r="C55" s="112" t="s">
        <v>31</v>
      </c>
      <c r="D55" s="110" t="s">
        <v>2694</v>
      </c>
      <c r="E55" s="145">
        <v>43075</v>
      </c>
      <c r="F55" s="145">
        <v>43312</v>
      </c>
      <c r="G55" s="160">
        <f t="shared" si="3"/>
        <v>7.9</v>
      </c>
      <c r="H55" s="122" t="s">
        <v>2684</v>
      </c>
      <c r="I55" s="113" t="s">
        <v>1155</v>
      </c>
      <c r="J55" s="113" t="s">
        <v>1068</v>
      </c>
      <c r="K55" s="118">
        <v>1078117162</v>
      </c>
      <c r="L55" s="115"/>
      <c r="M55" s="117">
        <v>1</v>
      </c>
      <c r="N55" s="115" t="s">
        <v>27</v>
      </c>
      <c r="O55" s="115" t="s">
        <v>26</v>
      </c>
      <c r="P55" s="79"/>
    </row>
    <row r="56" spans="1:16" s="7" customFormat="1" ht="24.75" customHeight="1" outlineLevel="1" x14ac:dyDescent="0.2">
      <c r="A56" s="144">
        <v>9</v>
      </c>
      <c r="B56" s="111" t="s">
        <v>2665</v>
      </c>
      <c r="C56" s="112" t="s">
        <v>31</v>
      </c>
      <c r="D56" s="110" t="s">
        <v>2695</v>
      </c>
      <c r="E56" s="145">
        <v>43484</v>
      </c>
      <c r="F56" s="145">
        <v>43814</v>
      </c>
      <c r="G56" s="160">
        <f t="shared" si="3"/>
        <v>11</v>
      </c>
      <c r="H56" s="122" t="s">
        <v>2684</v>
      </c>
      <c r="I56" s="113" t="s">
        <v>421</v>
      </c>
      <c r="J56" s="113" t="s">
        <v>445</v>
      </c>
      <c r="K56" s="118">
        <v>2065990430</v>
      </c>
      <c r="L56" s="115"/>
      <c r="M56" s="117">
        <v>1</v>
      </c>
      <c r="N56" s="115" t="s">
        <v>27</v>
      </c>
      <c r="O56" s="115" t="s">
        <v>26</v>
      </c>
      <c r="P56" s="79"/>
    </row>
    <row r="57" spans="1:16" s="7" customFormat="1" ht="24.75" customHeight="1" outlineLevel="1" x14ac:dyDescent="0.2">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24" t="s">
        <v>2633</v>
      </c>
      <c r="B109" s="225"/>
      <c r="C109" s="225"/>
      <c r="D109" s="225"/>
      <c r="E109" s="225"/>
      <c r="F109" s="225"/>
      <c r="G109" s="225"/>
      <c r="H109" s="225"/>
      <c r="I109" s="225"/>
      <c r="J109" s="225"/>
      <c r="K109" s="225"/>
      <c r="L109" s="225"/>
      <c r="M109" s="225"/>
      <c r="N109" s="225"/>
      <c r="O109" s="226"/>
      <c r="P109" s="76"/>
    </row>
    <row r="110" spans="1:16" ht="15" customHeight="1" x14ac:dyDescent="0.2">
      <c r="A110" s="227" t="s">
        <v>2656</v>
      </c>
      <c r="B110" s="228"/>
      <c r="C110" s="228"/>
      <c r="D110" s="228"/>
      <c r="E110" s="228"/>
      <c r="F110" s="228"/>
      <c r="G110" s="228"/>
      <c r="H110" s="228"/>
      <c r="I110" s="228"/>
      <c r="J110" s="228"/>
      <c r="K110" s="228"/>
      <c r="L110" s="228"/>
      <c r="M110" s="228"/>
      <c r="N110" s="228"/>
      <c r="O110" s="229"/>
    </row>
    <row r="111" spans="1:16" ht="16" thickBot="1" x14ac:dyDescent="0.2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25">
      <c r="I112" s="237" t="s">
        <v>9</v>
      </c>
      <c r="J112" s="238"/>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t="s">
        <v>2696</v>
      </c>
      <c r="E114" s="145">
        <v>43882</v>
      </c>
      <c r="F114" s="145">
        <v>44196</v>
      </c>
      <c r="G114" s="160">
        <f>IF(AND(E114&lt;&gt;"",F114&lt;&gt;""),((F114-E114)/30),"")</f>
        <v>10.466666666666667</v>
      </c>
      <c r="H114" s="122" t="s">
        <v>2684</v>
      </c>
      <c r="I114" s="121" t="s">
        <v>421</v>
      </c>
      <c r="J114" s="121" t="s">
        <v>445</v>
      </c>
      <c r="K114" s="123">
        <v>2375457925</v>
      </c>
      <c r="L114" s="100">
        <f>+IF(AND(K114&gt;0,O114="Ejecución"),(K114/877802)*Tabla28[[#This Row],[% participación]],IF(AND(K114&gt;0,O114&lt;&gt;"Ejecución"),"-",""))</f>
        <v>2706.1432133898079</v>
      </c>
      <c r="M114" s="124"/>
      <c r="N114" s="173">
        <v>1</v>
      </c>
      <c r="O114" s="162" t="s">
        <v>1150</v>
      </c>
      <c r="P114" s="78"/>
    </row>
    <row r="115" spans="1:16" s="6" customFormat="1" ht="24.75" customHeight="1" x14ac:dyDescent="0.2">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v>
      </c>
      <c r="I167" s="246" t="s">
        <v>2643</v>
      </c>
      <c r="J167" s="247"/>
      <c r="K167" s="247"/>
      <c r="L167" s="247"/>
      <c r="M167" s="247"/>
      <c r="N167" s="247"/>
      <c r="O167" s="248"/>
      <c r="U167" s="51"/>
    </row>
    <row r="168" spans="1:28" x14ac:dyDescent="0.2">
      <c r="A168" s="9"/>
      <c r="B168" s="223" t="s">
        <v>2658</v>
      </c>
      <c r="C168" s="223"/>
      <c r="D168" s="223"/>
      <c r="E168" s="8"/>
      <c r="F168" s="5"/>
      <c r="H168" s="81" t="s">
        <v>2657</v>
      </c>
      <c r="I168" s="246"/>
      <c r="J168" s="247"/>
      <c r="K168" s="247"/>
      <c r="L168" s="247"/>
      <c r="M168" s="247"/>
      <c r="N168" s="247"/>
      <c r="O168" s="248"/>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2668</v>
      </c>
      <c r="B172" s="181"/>
      <c r="C172" s="181"/>
      <c r="D172" s="181"/>
      <c r="E172" s="181"/>
      <c r="F172" s="181"/>
      <c r="G172" s="181"/>
      <c r="H172" s="181"/>
      <c r="I172" s="181"/>
      <c r="J172" s="181"/>
      <c r="K172" s="181"/>
      <c r="L172" s="181"/>
      <c r="M172" s="181"/>
      <c r="N172" s="181"/>
      <c r="O172" s="182"/>
      <c r="P172" s="76"/>
    </row>
    <row r="173" spans="1:28" ht="15" customHeight="1" x14ac:dyDescent="0.2">
      <c r="A173" s="195" t="s">
        <v>2674</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x14ac:dyDescent="0.2">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4" x14ac:dyDescent="0.2">
      <c r="A179" s="9"/>
      <c r="B179" s="221" t="s">
        <v>2669</v>
      </c>
      <c r="C179" s="221"/>
      <c r="D179" s="221"/>
      <c r="E179" s="171">
        <v>0.02</v>
      </c>
      <c r="F179" s="170">
        <v>5.0000000000000001E-3</v>
      </c>
      <c r="G179" s="165">
        <f>IF(F179&gt;0,SUM(E179+F179),"")</f>
        <v>2.5000000000000001E-2</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4" hidden="1" x14ac:dyDescent="0.2">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4" hidden="1" x14ac:dyDescent="0.2">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4" hidden="1" x14ac:dyDescent="0.2">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2.5000000000000001E-2</v>
      </c>
      <c r="D185" s="91" t="s">
        <v>2628</v>
      </c>
      <c r="E185" s="94">
        <f>+(C185*SUM(K20:K35))</f>
        <v>56507960.475000001</v>
      </c>
      <c r="F185" s="92"/>
      <c r="G185" s="93"/>
      <c r="H185" s="88"/>
      <c r="I185" s="90" t="s">
        <v>2627</v>
      </c>
      <c r="J185" s="166">
        <f>+SUM(M179:M183)</f>
        <v>0.02</v>
      </c>
      <c r="K185" s="202" t="s">
        <v>2628</v>
      </c>
      <c r="L185" s="202"/>
      <c r="M185" s="94">
        <f>+J185*(SUM(K20:K35))</f>
        <v>45206368.380000003</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236" t="s">
        <v>2636</v>
      </c>
      <c r="C192" s="236"/>
      <c r="E192" s="5" t="s">
        <v>20</v>
      </c>
      <c r="H192" s="26" t="s">
        <v>24</v>
      </c>
      <c r="J192" s="5" t="s">
        <v>2637</v>
      </c>
      <c r="K192" s="5"/>
      <c r="M192" s="5"/>
      <c r="N192" s="5"/>
      <c r="O192" s="8"/>
      <c r="Q192" s="154"/>
      <c r="R192" s="155"/>
      <c r="S192" s="155"/>
      <c r="T192" s="154"/>
    </row>
    <row r="193" spans="1:18" x14ac:dyDescent="0.2">
      <c r="A193" s="9"/>
      <c r="C193" s="125">
        <v>42263</v>
      </c>
      <c r="D193" s="5"/>
      <c r="E193" s="126">
        <v>4755</v>
      </c>
      <c r="F193" s="5"/>
      <c r="G193" s="5"/>
      <c r="H193" s="147" t="s">
        <v>2679</v>
      </c>
      <c r="J193" s="5"/>
      <c r="K193" s="127">
        <v>41254</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194" t="s">
        <v>2659</v>
      </c>
      <c r="C199" s="194"/>
      <c r="D199" s="194"/>
      <c r="E199" s="194"/>
      <c r="F199" s="194"/>
      <c r="G199" s="194"/>
      <c r="H199" s="194"/>
      <c r="I199" s="194"/>
      <c r="J199" s="194"/>
      <c r="K199" s="194"/>
      <c r="L199" s="194"/>
      <c r="M199" s="194"/>
      <c r="N199" s="194"/>
      <c r="O199" s="8"/>
    </row>
    <row r="200" spans="1:18" x14ac:dyDescent="0.2">
      <c r="A200" s="9"/>
      <c r="B200" s="233"/>
      <c r="C200" s="233"/>
      <c r="D200" s="233"/>
      <c r="E200" s="233"/>
      <c r="F200" s="233"/>
      <c r="G200" s="233"/>
      <c r="H200" s="233"/>
      <c r="I200" s="233"/>
      <c r="J200" s="233"/>
      <c r="K200" s="233"/>
      <c r="L200" s="233"/>
      <c r="M200" s="233"/>
      <c r="N200" s="233"/>
      <c r="O200" s="8"/>
    </row>
    <row r="201" spans="1:18" x14ac:dyDescent="0.2">
      <c r="A201" s="9"/>
      <c r="B201" s="234" t="s">
        <v>2648</v>
      </c>
      <c r="C201" s="235"/>
      <c r="D201" s="235"/>
      <c r="E201" s="235"/>
      <c r="F201" s="235"/>
      <c r="G201" s="235"/>
      <c r="H201" s="235"/>
      <c r="I201" s="235"/>
      <c r="J201" s="235"/>
      <c r="K201" s="235"/>
      <c r="L201" s="235"/>
      <c r="M201" s="235"/>
      <c r="N201" s="235"/>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8" t="s">
        <v>2678</v>
      </c>
      <c r="J211" s="27" t="s">
        <v>2622</v>
      </c>
      <c r="K211" s="148" t="s">
        <v>2697</v>
      </c>
      <c r="L211" s="21"/>
      <c r="M211" s="21"/>
      <c r="N211" s="21"/>
      <c r="O211" s="8"/>
    </row>
    <row r="212" spans="1:15" x14ac:dyDescent="0.2">
      <c r="A212" s="9"/>
      <c r="B212" s="27" t="s">
        <v>2619</v>
      </c>
      <c r="C212" s="147" t="s">
        <v>2679</v>
      </c>
      <c r="D212" s="21"/>
      <c r="G212" s="27" t="s">
        <v>2621</v>
      </c>
      <c r="H212" s="148" t="s">
        <v>2680</v>
      </c>
      <c r="J212" s="27" t="s">
        <v>2623</v>
      </c>
      <c r="K212" s="147" t="s">
        <v>2698</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0.25" right="0.25" top="0.75" bottom="0.75" header="0.3" footer="0.3"/>
  <pageSetup paperSize="5"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2020-12-24T19:51:00Z</cp:lastPrinted>
  <dcterms:created xsi:type="dcterms:W3CDTF">2020-10-14T21:57:42Z</dcterms:created>
  <dcterms:modified xsi:type="dcterms:W3CDTF">2020-12-24T19:52:38Z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