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codeName="ThisWorkbook"/>
  <mc:AlternateContent xmlns:mc="http://schemas.openxmlformats.org/markup-compatibility/2006">
    <mc:Choice Requires="x15">
      <x15ac:absPath xmlns:x15ac="http://schemas.microsoft.com/office/spreadsheetml/2010/11/ac" url="/Users/hernanarce/Desktop/Santader 2/"/>
    </mc:Choice>
  </mc:AlternateContent>
  <xr:revisionPtr revIDLastSave="0" documentId="13_ncr:1_{DB1F0627-F17C-224E-8C15-01D4F331BA0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0" yWindow="460" windowWidth="28600" windowHeight="166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<sst xmlns="http://schemas.openxmlformats.org/spreadsheetml/2006/main" count="3097" uniqueCount="2699">
  <si>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</si>
  <si>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</si>
  <si>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</si>
  <si>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</si>
  <si>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</si>
  <si>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</si>
  <si>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</si>
  <si>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</si>
  <si>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</si>
  <si>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</si>
  <si>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</si>
  <si>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</si>
  <si>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</si>
  <si>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</si>
  <si>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</si>
  <si>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</si>
  <si>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</si>
  <si>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</si>
  <si>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</si>
  <si>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</si>
  <si>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</si>
  <si>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</si>
  <si>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</si>
  <si>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</si>
  <si>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</si>
  <si>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</si>
  <si>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</si>
  <si>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</si>
  <si>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</si>
  <si>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</si>
  <si>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</si>
  <si>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</si>
  <si>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</si>
  <si>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</si>
  <si>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</si>
  <si>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</si>
  <si>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</si>
  <si>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</si>
  <si>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</si>
  <si>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</si>
  <si>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</si>
  <si>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</si>
  <si>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</si>
  <si>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</si>
  <si>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</si>
  <si>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</si>
  <si>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</si>
  <si>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</si>
  <si>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</si>
  <si>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</si>
  <si>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</si>
  <si>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</si>
  <si>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</si>
  <si>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</si>
  <si>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</si>
  <si>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</si>
  <si>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</si>
  <si>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</si>
  <si>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</si>
  <si>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</si>
  <si>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</si>
  <si>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</si>
  <si>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</si>
  <si>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</si>
  <si>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</si>
  <si>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</si>
  <si>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</si>
  <si>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</si>
  <si>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</si>
  <si>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</si>
  <si>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</si>
  <si>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</si>
  <si>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</si>
  <si>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</si>
  <si>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</si>
  <si>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</si>
  <si>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</si>
  <si>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</si>
  <si>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</si>
  <si>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</si>
  <si>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</si>
  <si>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</si>
  <si>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</si>
  <si>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</si>
  <si>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</si>
  <si>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</si>
  <si>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</si>
  <si>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</si>
  <si>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</si>
  <si>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</si>
  <si>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</si>
  <si>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</si>
  <si>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</si>
  <si>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</si>
  <si>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</si>
  <si>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</si>
  <si>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</si>
  <si>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</si>
  <si>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</si>
  <si>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</si>
  <si>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</si>
  <si>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</si>
  <si>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</si>
  <si>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</si>
  <si>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</si>
  <si>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</si>
  <si>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</si>
  <si>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</si>
  <si>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</si>
  <si>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</si>
  <si>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</si>
  <si>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</si>
  <si>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</si>
  <si>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</si>
  <si>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</si>
  <si>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</si>
  <si>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</si>
  <si>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</si>
  <si>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</si>
  <si>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</si>
  <si>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</si>
  <si>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</si>
  <si>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</si>
  <si>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</si>
  <si>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</si>
  <si>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</si>
  <si>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</si>
  <si>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</si>
  <si>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</si>
  <si>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</si>
  <si>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</si>
  <si>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</si>
  <si>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</si>
  <si>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</si>
  <si>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</si>
  <si>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</si>
  <si>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</si>
  <si>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</si>
  <si>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</si>
  <si>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</si>
  <si>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</si>
  <si>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</si>
  <si>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</si>
  <si>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</si>
  <si>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</si>
  <si>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</si>
  <si>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</si>
  <si>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</si>
  <si>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</si>
  <si>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</si>
  <si>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</si>
  <si>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</si>
  <si>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</si>
  <si>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</si>
  <si>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</si>
  <si>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</si>
  <si>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</si>
  <si>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</si>
  <si>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</si>
  <si>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</si>
  <si>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</si>
  <si>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</si>
  <si>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</si>
  <si>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</si>
  <si>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</si>
  <si>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</si>
  <si>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</si>
  <si>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</si>
  <si>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</si>
  <si>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</si>
  <si>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</si>
  <si>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</si>
  <si>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</si>
  <si>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</si>
  <si>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</si>
  <si>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</si>
  <si>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</si>
  <si>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</si>
  <si>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</si>
  <si>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</si>
  <si>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</si>
  <si>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</si>
  <si>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</si>
  <si>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</si>
  <si>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</si>
  <si>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</si>
  <si>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</si>
  <si>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</si>
  <si>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</si>
  <si>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</si>
  <si>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</si>
  <si>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</si>
  <si>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</si>
  <si>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</si>
  <si>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</si>
  <si>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</si>
  <si>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</si>
  <si>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</si>
  <si>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</si>
  <si>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</si>
  <si>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</si>
  <si>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</si>
  <si>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</si>
  <si>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</si>
  <si>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</si>
  <si>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</si>
  <si>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</si>
  <si>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</si>
  <si>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</si>
  <si>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</si>
  <si>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</si>
  <si>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</si>
  <si>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</si>
  <si>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</si>
  <si>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</si>
  <si>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</si>
  <si>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</si>
  <si>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</si>
  <si>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</si>
  <si>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</si>
  <si>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</si>
  <si>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</si>
  <si>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</si>
  <si>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</si>
  <si>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</si>
  <si>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</si>
  <si>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</si>
  <si>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</si>
  <si>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</si>
  <si>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</si>
  <si>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</si>
  <si>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</si>
  <si>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</si>
  <si>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</si>
  <si>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</si>
  <si>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</si>
  <si>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</si>
  <si>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</si>
  <si>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</si>
  <si>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</si>
  <si>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</si>
  <si>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</si>
  <si>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</si>
  <si>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</si>
  <si>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</si>
  <si>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</si>
  <si>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</si>
  <si>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</si>
  <si>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</si>
  <si>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</si>
  <si>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</si>
  <si>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</si>
  <si>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</si>
  <si>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</si>
  <si>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</si>
  <si>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</si>
  <si>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</si>
  <si>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</si>
  <si>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</si>
  <si>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</si>
  <si>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</si>
  <si>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</si>
  <si>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</si>
  <si>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</si>
  <si>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</si>
  <si>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</si>
  <si>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</si>
  <si>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</si>
  <si>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</si>
  <si>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</si>
  <si>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</si>
  <si>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</si>
  <si>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</si>
  <si>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</si>
  <si>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</si>
  <si>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</si>
  <si>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</si>
  <si>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</si>
  <si>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</si>
  <si>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</si>
  <si>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</si>
  <si>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</si>
  <si>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</si>
  <si>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</si>
  <si>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</si>
  <si>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</si>
  <si>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</si>
  <si>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</si>
  <si>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</si>
  <si>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</si>
  <si>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</si>
  <si>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</si>
  <si>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</si>
  <si>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</si>
  <si>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</si>
  <si>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</si>
  <si>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</si>
  <si>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</si>
  <si>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</si>
  <si>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</si>
  <si>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</si>
  <si>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</si>
  <si>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</si>
  <si>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</si>
  <si>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</si>
  <si>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</si>
  <si>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</si>
  <si>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</si>
  <si>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</si>
  <si>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</si>
  <si>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</si>
  <si>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</si>
  <si>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</si>
  <si>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</si>
  <si>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</si>
  <si>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</si>
  <si>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</si>
  <si>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</si>
  <si>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</si>
  <si>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</si>
  <si>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</si>
  <si>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</si>
  <si>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</si>
  <si>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</si>
  <si>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</si>
  <si>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</si>
  <si>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</si>
  <si>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</si>
  <si>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</si>
  <si>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</si>
  <si>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</si>
  <si>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</si>
  <si>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</si>
  <si>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</si>
  <si>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</si>
  <si>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</si>
  <si>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</si>
  <si>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</si>
  <si>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</si>
  <si>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</si>
  <si>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</si>
  <si>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</si>
  <si>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</si>
  <si>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</si>
  <si>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</si>
  <si>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</si>
  <si>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</si>
  <si>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</si>
  <si>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</si>
  <si>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</si>
  <si>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</si>
  <si>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</si>
  <si>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</si>
  <si>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</si>
  <si>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</si>
  <si>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</si>
  <si>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</si>
  <si>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</si>
  <si>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</si>
  <si>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</si>
  <si>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</si>
  <si>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</si>
  <si>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</si>
  <si>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</si>
  <si>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</si>
  <si>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</si>
  <si>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</si>
  <si>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</si>
  <si>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</si>
  <si>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</si>
  <si>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</si>
  <si>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</si>
  <si>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</si>
  <si>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</si>
  <si>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</si>
  <si>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</si>
  <si>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</si>
  <si>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</si>
  <si>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</si>
  <si>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</si>
  <si>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</si>
  <si>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</si>
  <si>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</si>
  <si>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</si>
  <si>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</si>
  <si>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</si>
  <si>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</si>
  <si>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</si>
  <si>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</si>
  <si>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</si>
  <si>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</si>
  <si>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</si>
  <si>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</si>
  <si>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</si>
  <si>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</si>
  <si>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</si>
  <si>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</si>
  <si>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</si>
  <si>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</si>
  <si>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</si>
  <si>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</si>
  <si>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</si>
  <si>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</si>
  <si>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</si>
  <si>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</si>
  <si>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</si>
  <si>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</si>
  <si>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</si>
  <si>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</si>
  <si>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</si>
  <si>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</si>
  <si>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</si>
  <si>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</si>
  <si>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</si>
  <si>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</si>
  <si>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</si>
  <si>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</si>
  <si>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</si>
  <si>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</si>
  <si>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</si>
  <si>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</si>
  <si>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</si>
  <si>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</si>
  <si>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</si>
  <si>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</si>
  <si>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</si>
  <si>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</si>
  <si>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</si>
  <si>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</si>
  <si>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</si>
  <si>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</si>
  <si>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</si>
  <si>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</si>
  <si>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</si>
  <si>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</si>
  <si>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</si>
  <si>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</si>
  <si>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</si>
  <si>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</si>
  <si>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</si>
  <si>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</si>
  <si>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</si>
  <si>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</si>
  <si>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</si>
  <si>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</si>
  <si>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</si>
  <si>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</si>
  <si>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</si>
  <si>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</si>
  <si>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</si>
  <si>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</si>
  <si>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</si>
  <si>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</si>
  <si>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</si>
  <si>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</si>
  <si>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</si>
  <si>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</si>
  <si>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</si>
  <si>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</si>
  <si>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</si>
  <si>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</si>
  <si>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</si>
  <si>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</si>
  <si>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</si>
  <si>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</si>
  <si>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</si>
  <si>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</si>
  <si>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</si>
  <si>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</si>
  <si>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</si>
  <si>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</si>
  <si>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</si>
  <si>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</si>
  <si>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</si>
  <si>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</si>
  <si>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</si>
  <si>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</si>
  <si>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</si>
  <si>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</si>
  <si>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</si>
  <si>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</si>
  <si>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</si>
  <si>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</si>
  <si>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</si>
  <si>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</si>
  <si>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</si>
  <si>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</si>
  <si>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</si>
  <si>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</si>
  <si>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</si>
  <si>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</si>
  <si>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</si>
  <si>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</si>
  <si>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</si>
  <si>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</si>
  <si>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</si>
  <si>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</si>
  <si>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</si>
  <si>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</si>
  <si>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</si>
  <si>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</si>
  <si>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</si>
  <si>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</si>
  <si>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</si>
  <si>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</si>
  <si>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</si>
  <si>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</si>
  <si>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</si>
  <si>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</si>
  <si>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</si>
  <si>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</si>
  <si>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</si>
  <si>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</si>
  <si>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</si>
  <si>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</si>
  <si>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</si>
  <si>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</si>
  <si>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</si>
  <si>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</si>
  <si>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</si>
  <si>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</si>
  <si>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</si>
  <si>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</si>
  <si>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</si>
  <si>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</si>
  <si>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</si>
  <si>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</si>
  <si>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</si>
  <si>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</si>
  <si>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</si>
  <si>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</si>
  <si>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</si>
  <si>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</si>
  <si>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</si>
  <si>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</si>
  <si>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</si>
  <si>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</si>
  <si>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</si>
  <si>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</si>
  <si>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</si>
  <si>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</si>
  <si>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</si>
  <si>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</si>
  <si>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</si>
  <si>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</si>
  <si>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</si>
  <si>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</si>
  <si>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</si>
  <si>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</si>
  <si>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</si>
  <si>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</si>
  <si>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</si>
  <si>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</si>
  <si>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</si>
  <si>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</si>
  <si>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</si>
  <si>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</si>
  <si>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</si>
  <si>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</si>
  <si>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</si>
  <si>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</si>
  <si>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</si>
  <si>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</si>
  <si>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</si>
  <si>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</si>
  <si>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</si>
  <si>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</si>
  <si>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</si>
  <si>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</si>
  <si>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</si>
  <si>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</si>
  <si>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</si>
  <si>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</si>
  <si>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</si>
  <si>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</si>
  <si>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</si>
  <si>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</si>
  <si>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</si>
  <si>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</si>
  <si>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</si>
  <si>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</si>
  <si>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</si>
  <si>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</si>
  <si>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</si>
  <si>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</si>
  <si>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</si>
  <si>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</si>
  <si>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</si>
  <si>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</si>
  <si>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</si>
  <si>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</si>
  <si>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</si>
  <si>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</si>
  <si>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</si>
  <si>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</si>
  <si>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</si>
  <si>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</si>
  <si>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</si>
  <si>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</si>
  <si>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</si>
  <si>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</si>
  <si>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</si>
  <si>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</si>
  <si>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</si>
  <si>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</si>
  <si>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</si>
  <si>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</si>
  <si>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</si>
  <si>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</si>
  <si>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</si>
  <si>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</si>
  <si>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</si>
  <si>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</si>
  <si>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</si>
  <si>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</si>
  <si>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</si>
  <si>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</si>
  <si>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</si>
  <si>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</si>
  <si>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</si>
  <si>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</si>
  <si>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</si>
  <si>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</si>
  <si>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</si>
  <si>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</si>
  <si>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</si>
  <si>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</si>
  <si>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</si>
  <si>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</si>
  <si>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</si>
  <si>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</si>
  <si>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</si>
  <si>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</si>
  <si>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</si>
  <si>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</si>
  <si>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</si>
  <si>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</si>
  <si>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</si>
  <si>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</si>
  <si>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</si>
  <si>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</si>
  <si>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</si>
  <si>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</si>
  <si>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</si>
  <si>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</si>
  <si>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</si>
  <si>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</si>
  <si>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</si>
  <si>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</si>
  <si>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</si>
  <si>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</si>
  <si>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</si>
  <si>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</si>
  <si>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</si>
  <si>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</si>
  <si>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</si>
  <si>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</si>
  <si>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</si>
  <si>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</si>
  <si>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</si>
  <si>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</si>
  <si>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</si>
  <si>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</si>
  <si>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</si>
  <si>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</si>
  <si>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</si>
  <si>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</si>
  <si>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</si>
  <si>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</si>
  <si>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</si>
  <si>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</si>
  <si>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</si>
  <si>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</si>
  <si>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</si>
  <si>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</si>
  <si>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</si>
  <si>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</si>
  <si>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</si>
  <si>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</si>
  <si>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</si>
  <si>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</si>
  <si>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</si>
  <si>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</si>
  <si>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</si>
  <si>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</si>
  <si>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</si>
  <si>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</si>
  <si>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</si>
  <si>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</si>
  <si>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</si>
  <si>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</si>
  <si>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</si>
  <si>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</si>
  <si>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</si>
  <si>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</si>
  <si>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</si>
  <si>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</si>
  <si>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</si>
  <si>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</si>
  <si>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</si>
  <si>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</si>
  <si>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</si>
  <si>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</si>
  <si>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</si>
  <si>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</si>
  <si>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</si>
  <si>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</si>
  <si>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</si>
  <si>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</si>
  <si>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</si>
  <si>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</si>
  <si>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</si>
  <si>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</si>
  <si>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</si>
  <si>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</si>
  <si>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</si>
  <si>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</si>
  <si>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</si>
  <si>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</si>
  <si>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</si>
  <si>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</si>
  <si>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</si>
  <si>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</si>
  <si>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</si>
  <si>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</si>
  <si>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</si>
  <si>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</si>
  <si>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</si>
  <si>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</si>
  <si>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</si>
  <si>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</si>
  <si>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</si>
  <si>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</si>
  <si>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</si>
  <si>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</si>
  <si>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</si>
  <si>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</si>
  <si>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</si>
  <si>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</si>
  <si>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</si>
  <si>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</si>
  <si>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</si>
  <si>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</si>
  <si>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</si>
  <si>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</si>
  <si>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</si>
  <si>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</si>
  <si>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</si>
  <si>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</si>
  <si>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</si>
  <si>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</si>
  <si>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</si>
  <si>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</si>
  <si>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</si>
  <si>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</si>
  <si>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</si>
  <si>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</si>
  <si>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</si>
  <si>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</si>
  <si>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</si>
  <si>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</si>
  <si>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</si>
  <si>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</si>
  <si>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</si>
  <si>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</si>
  <si>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</si>
  <si>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</si>
  <si>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</si>
  <si>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</si>
  <si>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</si>
  <si>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</si>
  <si>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</si>
  <si>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</si>
  <si>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</si>
  <si>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</si>
  <si>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</si>
  <si>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</si>
  <si>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</si>
  <si>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</si>
  <si>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</si>
  <si>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</si>
  <si>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</si>
  <si>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</si>
  <si>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</si>
  <si>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</si>
  <si>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</si>
  <si>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</si>
  <si>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</si>
  <si>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</si>
  <si>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</si>
  <si>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</si>
  <si>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</si>
  <si>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</si>
  <si>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</si>
  <si>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</si>
  <si>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</si>
  <si>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</si>
  <si>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</si>
  <si>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</si>
  <si>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</si>
  <si>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</si>
  <si>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</si>
  <si>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</si>
  <si>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</si>
  <si>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</si>
  <si>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</si>
  <si>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</si>
  <si>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</si>
  <si>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</si>
  <si>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</si>
  <si>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</si>
  <si>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</si>
  <si>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</si>
  <si>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</si>
  <si>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</si>
  <si>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</si>
  <si>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</si>
  <si>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</si>
  <si>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</si>
  <si>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</si>
  <si>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</si>
  <si>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</si>
  <si>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</si>
  <si>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</si>
  <si>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</si>
  <si>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</si>
  <si>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</si>
  <si>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</si>
  <si>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</si>
  <si>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</si>
  <si>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</si>
  <si>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</si>
  <si>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</si>
  <si>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</si>
  <si>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</si>
  <si>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</si>
  <si>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</si>
  <si>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</si>
  <si>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</si>
  <si>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</si>
  <si>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</si>
  <si>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</si>
  <si>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</si>
  <si>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</si>
  <si>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</si>
  <si>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</si>
  <si>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</si>
  <si>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</si>
  <si>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</si>
  <si>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</si>
  <si>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</si>
  <si>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</si>
  <si>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</si>
  <si>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</si>
  <si>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</si>
  <si>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</si>
  <si>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</si>
  <si>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</si>
  <si>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</si>
  <si>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</si>
  <si>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</si>
  <si>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</si>
  <si>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</si>
  <si>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</si>
  <si>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</si>
  <si>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</si>
  <si>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</si>
  <si>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</si>
  <si>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</si>
  <si>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</si>
  <si>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</si>
  <si>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</si>
  <si>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</si>
  <si>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</si>
  <si>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</si>
  <si>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</si>
  <si>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</si>
  <si>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</si>
  <si>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</si>
  <si>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</si>
  <si>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</si>
  <si>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</si>
  <si>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</si>
  <si>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</si>
  <si>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</si>
  <si>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</si>
  <si>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</si>
  <si>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</si>
  <si>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</si>
  <si>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</si>
  <si>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</si>
  <si>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</si>
  <si>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</si>
  <si>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</si>
  <si>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</si>
  <si>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</si>
  <si>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</si>
  <si>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</si>
  <si>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</si>
  <si>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</si>
  <si>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</si>
  <si>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</si>
  <si>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</si>
  <si>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</si>
  <si>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</si>
  <si>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</si>
  <si>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</si>
  <si>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</si>
  <si>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</si>
  <si>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</si>
  <si>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</si>
  <si>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</si>
  <si>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</si>
  <si>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</si>
  <si>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</si>
  <si>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</si>
  <si>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</si>
  <si>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</si>
  <si>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</si>
  <si>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</si>
  <si>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</si>
  <si>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</si>
  <si>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</si>
  <si>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</si>
  <si>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</si>
  <si>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</si>
  <si>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</si>
  <si>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</si>
  <si>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</si>
  <si>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</si>
  <si>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</si>
  <si>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</si>
  <si>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</si>
  <si>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</si>
  <si>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</si>
  <si>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</si>
  <si>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</si>
  <si>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</si>
  <si>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</si>
  <si>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</si>
  <si>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</si>
  <si>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</si>
  <si>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</si>
  <si>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</si>
  <si>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</si>
  <si>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</si>
  <si>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</si>
  <si>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</si>
  <si>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</si>
  <si>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</si>
  <si>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</si>
  <si>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</si>
  <si>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</si>
  <si>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</si>
  <si>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</si>
  <si>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</si>
  <si>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</si>
  <si>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</si>
  <si>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</si>
  <si>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</si>
  <si>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</si>
  <si>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</si>
  <si>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</si>
  <si>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</si>
  <si>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</si>
  <si>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</si>
  <si>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</si>
  <si>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</si>
  <si>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</si>
  <si>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</si>
  <si>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</si>
  <si>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</si>
  <si>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</si>
  <si>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</si>
  <si>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</si>
  <si>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</si>
  <si>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</si>
  <si>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</si>
  <si>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</si>
  <si>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</si>
  <si>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</si>
  <si>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</si>
  <si>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</si>
  <si>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</si>
  <si>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</si>
  <si>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</si>
  <si>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</si>
  <si>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</si>
  <si>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</si>
  <si>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</si>
  <si>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</si>
  <si>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</si>
  <si>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</si>
  <si>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</si>
  <si>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</si>
  <si>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</si>
  <si>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</si>
  <si>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</si>
  <si>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</si>
  <si>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</si>
  <si>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</si>
  <si>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</si>
  <si>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</si>
  <si>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</si>
  <si>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</si>
  <si>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</si>
  <si>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</si>
  <si>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</si>
  <si>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</si>
  <si>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</si>
  <si>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</si>
  <si>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</si>
  <si>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</si>
  <si>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</si>
  <si>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</si>
  <si>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</si>
  <si>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</si>
  <si>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</si>
  <si>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</si>
  <si>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</si>
  <si>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</si>
  <si>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</si>
  <si>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</si>
  <si>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</si>
  <si>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</si>
  <si>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</si>
  <si>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</si>
  <si>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</si>
  <si>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</si>
  <si>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</si>
  <si>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</si>
  <si>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</si>
  <si>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</si>
  <si>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</si>
  <si>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</si>
  <si>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</si>
  <si>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</si>
  <si>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</si>
  <si>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</si>
  <si>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</si>
  <si>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</si>
  <si>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</si>
  <si>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</si>
  <si>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</si>
  <si>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</si>
  <si>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</si>
  <si>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</si>
  <si>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</si>
  <si>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</si>
  <si>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</si>
  <si>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</si>
  <si>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</si>
  <si>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</si>
  <si>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</si>
  <si>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</si>
  <si>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</si>
  <si>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</si>
  <si>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</si>
  <si>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</si>
  <si>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</si>
  <si>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</si>
  <si>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</si>
  <si>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</si>
  <si>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</si>
  <si>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</si>
  <si>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</si>
  <si>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</si>
  <si>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</si>
  <si>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</si>
  <si>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</si>
  <si>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</si>
  <si>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</si>
  <si>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</si>
  <si>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</si>
  <si>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</si>
  <si>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</si>
  <si>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</si>
  <si>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</si>
  <si>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</si>
  <si>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</si>
  <si>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</si>
  <si>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</si>
  <si>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</si>
  <si>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</si>
  <si>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</si>
  <si>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</si>
  <si>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</si>
  <si>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</si>
  <si>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</si>
  <si>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</si>
  <si>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</si>
  <si>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</si>
  <si>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</si>
  <si>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</si>
  <si>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</si>
  <si>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</si>
  <si>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</si>
  <si>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</si>
  <si>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</si>
  <si>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</si>
  <si>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</si>
  <si>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</si>
  <si>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</si>
  <si>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</si>
  <si>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</si>
  <si>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</si>
  <si>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</si>
  <si>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</si>
  <si>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</si>
  <si>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</si>
  <si>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</si>
  <si>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</si>
  <si>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</si>
  <si>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</si>
  <si>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</si>
  <si>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</si>
  <si>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</si>
  <si>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</si>
  <si>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</si>
  <si>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</si>
  <si>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</si>
  <si>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</si>
  <si>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</si>
  <si>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</si>
  <si>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</si>
  <si>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</si>
  <si>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</si>
  <si>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</si>
  <si>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</si>
  <si>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</si>
  <si>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</si>
  <si>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</si>
  <si>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</si>
  <si>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</si>
  <si>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</si>
  <si>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</si>
  <si>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</si>
  <si>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</si>
  <si>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</si>
  <si>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</si>
  <si>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</si>
  <si>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</si>
  <si>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</si>
  <si>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</si>
  <si>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</si>
  <si>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</si>
  <si>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</si>
  <si>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</si>
  <si>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</si>
  <si>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</si>
  <si>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</si>
  <si>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</si>
  <si>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</si>
  <si>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</si>
  <si>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</si>
  <si>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</si>
  <si>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</si>
  <si>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</si>
  <si>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</si>
  <si>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</si>
  <si>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</si>
  <si>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</si>
  <si>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</si>
  <si>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</si>
  <si>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</si>
  <si>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</si>
  <si>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</si>
  <si>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</si>
  <si>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</si>
  <si>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</si>
  <si>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</si>
  <si>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</si>
  <si>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</si>
  <si>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</si>
  <si>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</si>
  <si>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</si>
  <si>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</si>
  <si>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</si>
  <si>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</si>
  <si>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</si>
  <si>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</si>
  <si>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</si>
  <si>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</si>
  <si>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</si>
  <si>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</si>
  <si>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</si>
  <si>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</si>
  <si>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</si>
  <si>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</si>
  <si>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</si>
  <si>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</si>
  <si>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</si>
  <si>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</si>
  <si>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</si>
  <si>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</si>
  <si>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</si>
  <si>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</si>
  <si>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</si>
  <si>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</si>
  <si>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</si>
  <si>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</si>
  <si>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</si>
  <si>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</si>
  <si>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</si>
  <si>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</si>
  <si>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</si>
  <si>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</si>
  <si>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</si>
  <si>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</si>
  <si>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</si>
  <si>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</si>
  <si>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</si>
  <si>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</si>
  <si>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</si>
  <si>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</si>
  <si>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</si>
  <si>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</si>
  <si>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</si>
  <si>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</si>
  <si>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</si>
  <si>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</si>
  <si>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</si>
  <si>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</si>
  <si>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</si>
  <si>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</si>
  <si>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</si>
  <si>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</si>
  <si>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</si>
  <si>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</si>
  <si>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</si>
  <si>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</si>
  <si>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</si>
  <si>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</si>
  <si>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</si>
  <si>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</si>
  <si>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</si>
  <si>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</si>
  <si>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</si>
  <si>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</si>
  <si>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</si>
  <si>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</si>
  <si>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</si>
  <si>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</si>
  <si>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</si>
  <si>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</si>
  <si>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</si>
  <si>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</si>
  <si>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</si>
  <si>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</si>
  <si>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</si>
  <si>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</si>
  <si>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</si>
  <si>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</si>
  <si>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</si>
  <si>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</si>
  <si>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</si>
  <si>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</si>
  <si>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</si>
  <si>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</si>
  <si>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</si>
  <si>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</si>
  <si>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</si>
  <si>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</si>
  <si>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</si>
  <si>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</si>
  <si>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</si>
  <si>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</si>
  <si>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</si>
  <si>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</si>
  <si>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</si>
  <si>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</si>
  <si>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</si>
  <si>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</si>
  <si>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</si>
  <si>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</si>
  <si>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</si>
  <si>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</si>
  <si>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</si>
  <si>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</si>
  <si>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</si>
  <si>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</si>
  <si>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</si>
  <si>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</si>
  <si>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</si>
  <si>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</si>
  <si>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</si>
  <si>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</si>
  <si>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</si>
  <si>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</si>
  <si>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</si>
  <si>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</si>
  <si>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</si>
  <si>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</si>
  <si>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</si>
  <si>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</si>
  <si>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</si>
  <si>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</si>
  <si>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</si>
  <si>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</si>
  <si>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</si>
  <si>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</si>
  <si>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</si>
  <si>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</si>
  <si>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</si>
  <si>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</si>
  <si>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</si>
  <si>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</si>
  <si>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</si>
  <si>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</si>
  <si>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</si>
  <si>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</si>
  <si>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</si>
  <si>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</si>
  <si>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</si>
  <si>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</si>
  <si>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</si>
  <si>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</si>
  <si>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</si>
  <si>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</si>
  <si>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</si>
  <si>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</si>
  <si>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</si>
  <si>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</si>
  <si>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</si>
  <si>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</si>
  <si>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</si>
  <si>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</si>
  <si>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</si>
  <si>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</si>
  <si>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</si>
  <si>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</si>
  <si>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</si>
  <si>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</si>
  <si>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</si>
  <si>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</si>
  <si>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</si>
  <si>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</si>
  <si>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</si>
  <si>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</si>
  <si>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</si>
  <si>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</si>
  <si>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</si>
  <si>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</si>
  <si>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</si>
  <si>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</si>
  <si>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</si>
  <si>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</si>
  <si>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</si>
  <si>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</si>
  <si>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</si>
  <si>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</si>
  <si>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</si>
  <si>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</si>
  <si>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</si>
  <si>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</si>
  <si>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</si>
  <si>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</si>
  <si>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</si>
  <si>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</si>
  <si>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</si>
  <si>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</si>
  <si>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</si>
  <si>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</si>
  <si>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</si>
  <si>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</si>
  <si>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</si>
  <si>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</si>
  <si>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</si>
  <si>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</si>
  <si>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</si>
  <si>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</si>
  <si>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</si>
  <si>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</si>
  <si>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</si>
  <si>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</si>
  <si>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</si>
  <si>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</si>
  <si>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</si>
  <si>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</si>
  <si>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</si>
  <si>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</si>
  <si>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</si>
  <si>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</si>
  <si>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</si>
  <si>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</si>
  <si>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</si>
  <si>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</si>
  <si>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</si>
  <si>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</si>
  <si>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</si>
  <si>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</si>
  <si>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</si>
  <si>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</si>
  <si>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</si>
  <si>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</si>
  <si>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</si>
  <si>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</si>
  <si>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</si>
  <si>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</si>
  <si>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</si>
  <si>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</si>
  <si>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</si>
  <si>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</si>
  <si>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</si>
  <si>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</si>
  <si>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</si>
  <si>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</si>
  <si>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</si>
  <si>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</si>
  <si>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</si>
  <si>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</si>
  <si>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</si>
  <si>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</si>
  <si>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</si>
  <si>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</si>
  <si>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</si>
  <si>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</si>
  <si>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</si>
  <si>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</si>
  <si>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</si>
  <si>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</si>
  <si>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</si>
  <si>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</si>
  <si>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</si>
  <si>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</si>
  <si>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</si>
  <si>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</si>
  <si>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</si>
  <si>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</si>
  <si>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</si>
  <si>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</si>
  <si>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</si>
  <si>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</si>
  <si>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</si>
  <si>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</si>
  <si>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</si>
  <si>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</si>
  <si>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</si>
  <si>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</si>
  <si>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</si>
  <si>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</si>
  <si>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</si>
  <si>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</si>
  <si>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</si>
  <si>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</si>
  <si>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</si>
  <si>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</si>
  <si>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</si>
  <si>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</si>
  <si>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</si>
  <si>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</si>
  <si>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</si>
  <si>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</si>
  <si>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</si>
  <si>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</si>
  <si>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</si>
  <si>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</si>
  <si>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</si>
  <si>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</si>
  <si>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</si>
  <si>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</si>
  <si>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</si>
  <si>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</si>
  <si>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</si>
  <si>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</si>
  <si>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</si>
  <si>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</si>
  <si>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</si>
  <si>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</si>
  <si>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</si>
  <si>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</si>
  <si>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</si>
  <si>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</si>
  <si>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</si>
  <si>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</si>
  <si>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</si>
  <si>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</si>
  <si>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</si>
  <si>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</si>
  <si>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</si>
  <si>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</si>
  <si>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</si>
  <si>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</si>
  <si>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</si>
  <si>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</si>
  <si>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</si>
  <si>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</si>
  <si>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</si>
  <si>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</si>
  <si>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</si>
  <si>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</si>
  <si>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</si>
  <si>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</si>
  <si>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</si>
  <si>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</si>
  <si>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</si>
  <si>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</si>
  <si>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</si>
  <si>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</si>
  <si>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</si>
  <si>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</si>
  <si>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</si>
  <si>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</si>
  <si>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</si>
  <si>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</si>
  <si>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</si>
  <si>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</si>
  <si>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</si>
  <si>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</si>
  <si>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</si>
  <si>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</si>
  <si>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</si>
  <si>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</si>
  <si>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</si>
  <si>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</si>
  <si>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</si>
  <si>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</si>
  <si>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</si>
  <si>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</si>
  <si>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</si>
  <si>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</si>
  <si>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</si>
  <si>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</si>
  <si>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</si>
  <si>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</si>
  <si>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</si>
  <si>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</si>
  <si>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</si>
  <si>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</si>
  <si>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</si>
  <si>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</si>
  <si>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</si>
  <si>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</si>
  <si>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</si>
  <si>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</si>
  <si>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</si>
  <si>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</si>
  <si>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</si>
  <si>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</si>
  <si>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</si>
  <si>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</si>
  <si>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</si>
  <si>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</si>
  <si>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</si>
  <si>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</si>
  <si>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</si>
  <si>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</si>
  <si>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</si>
  <si>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</si>
  <si>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</si>
  <si>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</si>
  <si>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</si>
  <si>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</si>
  <si>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</si>
  <si>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</si>
  <si>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</si>
  <si>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</si>
  <si>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</si>
  <si>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</si>
  <si>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</si>
  <si>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</si>
  <si>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</si>
  <si>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</si>
  <si>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</si>
  <si>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</si>
  <si>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</si>
  <si>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</si>
  <si>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</si>
  <si>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</si>
  <si>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</si>
  <si>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</si>
  <si>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</si>
  <si>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</si>
  <si>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</si>
  <si>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</si>
  <si>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</si>
  <si>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</si>
  <si>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</si>
  <si>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</si>
  <si>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</si>
  <si>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</si>
  <si>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</si>
  <si>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</si>
  <si>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</si>
  <si>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</si>
  <si>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</si>
  <si>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</si>
  <si>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</si>
  <si>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</si>
  <si>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</si>
  <si>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</si>
  <si>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</si>
  <si>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</si>
  <si>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</si>
  <si>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</si>
  <si>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</si>
  <si>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</si>
  <si>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</si>
  <si>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</si>
  <si>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</si>
  <si>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</si>
  <si>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</si>
  <si>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</si>
  <si>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</si>
  <si>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</si>
  <si>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</si>
  <si>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</si>
  <si>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</si>
  <si>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</si>
  <si>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</si>
  <si>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</si>
  <si>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</si>
  <si>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</si>
  <si>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</si>
  <si>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</si>
  <si>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</si>
  <si>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</si>
  <si>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</si>
  <si>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</si>
  <si>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</si>
  <si>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</si>
  <si>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</si>
  <si>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</si>
  <si>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</si>
  <si>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</si>
  <si>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</si>
  <si>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</si>
  <si>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</si>
  <si>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</si>
  <si>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</si>
  <si>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</si>
  <si>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</si>
  <si>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</si>
  <si>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</si>
  <si>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</si>
  <si>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</si>
  <si>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</si>
  <si>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</si>
  <si>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</si>
  <si>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</si>
  <si>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</si>
  <si>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</si>
  <si>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</si>
  <si>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</si>
  <si>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</si>
  <si>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</si>
  <si>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</si>
  <si>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</si>
  <si>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</si>
  <si>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</si>
  <si>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</si>
  <si>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</si>
  <si>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</si>
  <si>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</si>
  <si>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</si>
  <si>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</si>
  <si>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</si>
  <si>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</si>
  <si>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</si>
  <si>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</si>
  <si>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</si>
  <si>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</si>
  <si>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</si>
  <si>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</si>
  <si>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</si>
  <si>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</si>
  <si>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</si>
  <si>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</si>
  <si>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</si>
  <si>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</si>
  <si>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</si>
  <si>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</si>
  <si>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</si>
  <si>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</si>
  <si>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</si>
  <si>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</si>
  <si>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</si>
  <si>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</si>
  <si>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</si>
  <si>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</si>
  <si>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</si>
  <si>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</si>
  <si>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</si>
  <si>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</si>
  <si>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</si>
  <si>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</si>
  <si>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</si>
  <si>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</si>
  <si>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</si>
  <si>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</si>
  <si>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</si>
  <si>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</si>
  <si>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</si>
  <si>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</si>
  <si>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</si>
  <si>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</si>
  <si>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</si>
  <si>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</si>
  <si>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</si>
  <si>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</si>
  <si>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</si>
  <si>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</si>
  <si>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</si>
  <si>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</si>
  <si>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</si>
  <si>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</si>
  <si>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</si>
  <si>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</si>
  <si>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</si>
  <si>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</si>
  <si>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</si>
  <si>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</si>
  <si>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</si>
  <si>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</si>
  <si>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</si>
  <si>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</si>
  <si>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</si>
  <si>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</si>
  <si>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</si>
  <si>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</si>
  <si>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</si>
  <si>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</si>
  <si>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</si>
  <si>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</si>
  <si>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</si>
  <si>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</si>
  <si>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</si>
  <si>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</si>
  <si>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</si>
  <si>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</si>
  <si>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</si>
  <si>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</si>
  <si>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</si>
  <si>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</si>
  <si>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</si>
  <si>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</si>
  <si>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</si>
  <si>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</si>
  <si>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</si>
  <si>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</si>
  <si>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</si>
  <si>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</si>
  <si>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</si>
  <si>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</si>
  <si>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</si>
  <si>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</si>
  <si>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</si>
  <si>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</si>
  <si>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</si>
  <si>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</si>
  <si>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</si>
  <si>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</si>
  <si>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</si>
  <si>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</si>
  <si>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</si>
  <si>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</si>
  <si>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</si>
  <si>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</si>
  <si>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</si>
  <si>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</si>
  <si>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</si>
  <si>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</si>
  <si>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</si>
  <si>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</si>
  <si>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</si>
  <si>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</si>
  <si>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</si>
  <si>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</si>
  <si>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</si>
  <si>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</si>
  <si>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</si>
  <si>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</si>
  <si>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</si>
  <si>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</si>
  <si>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</si>
  <si>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</si>
  <si>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</si>
  <si>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</si>
  <si>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</si>
  <si>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</si>
  <si>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</si>
  <si>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</si>
  <si>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</si>
  <si>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</si>
  <si>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</si>
  <si>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</si>
  <si>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</si>
  <si>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</si>
  <si>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</si>
  <si>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</si>
  <si>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</si>
  <si>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</si>
  <si>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</si>
  <si>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</si>
  <si>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</si>
  <si>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</si>
  <si>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</si>
  <si>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</si>
  <si>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</si>
  <si>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</si>
  <si>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</si>
  <si>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</si>
  <si>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</si>
  <si>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</si>
  <si>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</si>
  <si>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</si>
  <si>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</si>
  <si>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</si>
  <si>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</si>
  <si>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</si>
  <si>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</si>
  <si>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</si>
  <si>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</si>
  <si>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</si>
  <si>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</si>
  <si>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</si>
  <si>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</si>
  <si>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</si>
  <si>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</si>
  <si>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</si>
  <si>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</si>
  <si>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</si>
  <si>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</si>
  <si>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</si>
  <si>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</si>
  <si>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</si>
  <si>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</si>
  <si>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</si>
  <si>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</si>
  <si>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</si>
  <si>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</si>
  <si>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</si>
  <si>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</si>
  <si>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</si>
  <si>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</si>
  <si>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</si>
  <si>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</si>
  <si>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</si>
  <si>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</si>
  <si>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</si>
  <si>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</si>
  <si>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</si>
  <si>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</si>
  <si>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</si>
  <si>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</si>
  <si>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</si>
  <si>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</si>
  <si>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</si>
  <si>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</si>
  <si>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</si>
  <si>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</si>
  <si>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</si>
  <si>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</si>
  <si>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</si>
  <si>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</si>
  <si>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</si>
  <si>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</si>
  <si>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</si>
  <si>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</si>
  <si>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</si>
  <si>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</si>
  <si>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</si>
  <si>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</si>
  <si>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</si>
  <si>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</si>
  <si>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</si>
  <si>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</si>
  <si>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</si>
  <si>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</si>
  <si>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</si>
  <si>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</si>
  <si>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</si>
  <si>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</si>
  <si>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</si>
  <si>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</si>
  <si>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</si>
  <si>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</si>
  <si>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</si>
  <si>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</si>
  <si>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</si>
  <si>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</si>
  <si>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</si>
  <si>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</si>
  <si>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</si>
  <si>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</si>
  <si>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</si>
  <si>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</si>
  <si>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</si>
  <si>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</si>
  <si>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</si>
  <si>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</si>
  <si>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</si>
  <si>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</si>
  <si>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</si>
  <si>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</si>
  <si>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</si>
  <si>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</si>
  <si>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</si>
  <si>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</si>
  <si>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</si>
  <si>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</si>
  <si>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</si>
  <si>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</si>
  <si>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</si>
  <si>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</si>
  <si>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</si>
  <si>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</si>
  <si>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</si>
  <si>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</si>
  <si>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</si>
  <si>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</si>
  <si>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</si>
  <si>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</si>
  <si>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</si>
  <si>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</si>
  <si>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</si>
  <si>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</si>
  <si>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</si>
  <si>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</si>
  <si>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</si>
  <si>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</si>
  <si>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</si>
  <si>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</si>
  <si>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</si>
  <si>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</si>
  <si>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</si>
  <si>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</si>
  <si>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</si>
  <si>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</si>
  <si>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</si>
  <si>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</si>
  <si>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</si>
  <si>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</si>
  <si>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</si>
  <si>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</si>
  <si>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</si>
  <si>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</si>
  <si>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</si>
  <si>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</si>
  <si>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</si>
  <si>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</si>
  <si>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</si>
  <si>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</si>
  <si>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</si>
  <si>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</si>
  <si>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</si>
  <si>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</si>
  <si>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</si>
  <si>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</si>
  <si>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</si>
  <si>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</si>
  <si>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</si>
  <si>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</si>
  <si>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</si>
  <si>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</si>
  <si>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</si>
  <si>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</si>
  <si>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</si>
  <si>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</si>
  <si>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</si>
  <si>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</si>
  <si>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</si>
  <si>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</si>
  <si>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</si>
  <si>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</si>
  <si>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</si>
  <si>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</si>
  <si>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</si>
  <si>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</si>
  <si>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</si>
  <si>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</si>
  <si>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</si>
  <si>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</si>
  <si>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</si>
  <si>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</si>
  <si>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</si>
  <si>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</si>
  <si>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</si>
  <si>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</si>
  <si>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</si>
  <si>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</si>
  <si>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</si>
  <si>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</si>
  <si>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</si>
  <si>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</si>
  <si>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</si>
  <si>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</si>
  <si>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</si>
  <si>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</si>
  <si>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</si>
  <si>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</si>
  <si>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</si>
  <si>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</si>
  <si>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</si>
  <si>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</si>
  <si>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</si>
  <si>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</si>
  <si>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</si>
  <si>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</si>
  <si>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</si>
  <si>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</si>
  <si>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</si>
  <si>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</si>
  <si>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</si>
  <si>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</si>
  <si>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</si>
  <si>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</si>
  <si>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</si>
  <si>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</si>
  <si>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</si>
  <si>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</si>
  <si>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</si>
  <si>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</si>
  <si>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</si>
  <si>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</si>
  <si>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</si>
  <si>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</si>
  <si>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</si>
  <si>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</si>
  <si>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</si>
  <si>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</si>
  <si>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</si>
  <si>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</si>
  <si>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</si>
  <si>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</si>
  <si>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</si>
  <si>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</si>
  <si>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</si>
  <si>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</si>
  <si>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</si>
  <si>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</si>
  <si>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</si>
  <si>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</si>
  <si>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</si>
  <si>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</si>
  <si>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</si>
  <si>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</si>
  <si>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</si>
  <si>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</si>
  <si>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</si>
  <si>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</si>
  <si>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</si>
  <si>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</si>
  <si>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</si>
  <si>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</si>
  <si>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</si>
  <si>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</si>
  <si>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</si>
  <si>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</si>
  <si>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</si>
  <si>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</si>
  <si>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</si>
  <si>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</si>
  <si>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</si>
  <si>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</si>
  <si>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</si>
  <si>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</si>
  <si>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</si>
  <si>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</si>
  <si>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</si>
  <si>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</si>
  <si>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</si>
  <si>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</si>
  <si>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</si>
  <si>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</si>
  <si>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</si>
  <si>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</si>
  <si>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</si>
  <si>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</si>
  <si>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</si>
  <si>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</si>
  <si>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</si>
  <si>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</si>
  <si>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</si>
  <si>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</si>
  <si>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</si>
  <si>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</si>
  <si>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</si>
  <si>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</si>
  <si>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</si>
  <si>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</si>
  <si>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</si>
  <si>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</si>
  <si>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</si>
  <si>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</si>
  <si>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</si>
  <si>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</si>
  <si>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</si>
  <si>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</si>
  <si>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</si>
  <si>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</si>
  <si>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</si>
  <si>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</si>
  <si>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</si>
  <si>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</si>
  <si>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</si>
  <si>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</si>
  <si>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</si>
  <si>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</si>
  <si>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</si>
  <si>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</si>
  <si>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</si>
  <si>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</si>
  <si>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</si>
  <si>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</si>
  <si>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</si>
  <si>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</si>
  <si>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</si>
  <si>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</si>
  <si>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</si>
  <si>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</si>
  <si>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</si>
  <si>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</si>
  <si>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</si>
  <si>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</si>
  <si>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</si>
  <si>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</si>
  <si>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</si>
  <si>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</si>
  <si>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</si>
  <si>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</si>
  <si>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</si>
  <si>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</si>
  <si>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</si>
  <si>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</si>
  <si>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</si>
  <si>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</si>
  <si>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</si>
  <si>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</si>
  <si>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</si>
  <si>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</si>
  <si>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</si>
  <si>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</si>
  <si>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</si>
  <si>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</si>
  <si>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</si>
  <si>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</si>
  <si>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</si>
  <si>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</si>
  <si>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</si>
  <si>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</si>
  <si>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</si>
  <si>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</si>
  <si>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</si>
  <si>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</si>
  <si>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</si>
  <si>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</si>
  <si>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</si>
  <si>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</si>
  <si>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</si>
  <si>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</si>
  <si>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</si>
  <si>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</si>
  <si>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</si>
  <si>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</si>
  <si>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</si>
  <si>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</si>
  <si>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</si>
  <si>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</si>
  <si>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</si>
  <si>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</si>
  <si>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</si>
  <si>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</si>
  <si>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</si>
  <si>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</si>
  <si>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</si>
  <si>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</si>
  <si>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</si>
  <si>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</si>
  <si>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</si>
  <si>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</si>
  <si>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</si>
  <si>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</si>
  <si>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</si>
  <si>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</si>
  <si>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</si>
  <si>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</si>
  <si>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</si>
  <si>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</si>
  <si>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</si>
  <si>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</si>
  <si>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</si>
  <si>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</si>
  <si>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</si>
  <si>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</si>
  <si>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</si>
  <si>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</si>
  <si>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</si>
  <si>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</si>
  <si>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</si>
  <si>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</si>
  <si>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</si>
  <si>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</si>
  <si>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</si>
  <si>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</si>
  <si>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</si>
  <si>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</si>
  <si>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</si>
  <si>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</si>
  <si>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</si>
  <si>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</si>
  <si>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</si>
  <si>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</si>
  <si>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</si>
  <si>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</si>
  <si>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</si>
  <si>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</si>
  <si>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</si>
  <si>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</si>
  <si>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</si>
  <si>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</si>
  <si>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</si>
  <si>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</si>
  <si>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</si>
  <si>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</si>
  <si>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</si>
  <si>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</si>
  <si>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</si>
  <si>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</si>
  <si>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</si>
  <si>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</si>
  <si>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</si>
  <si>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</si>
  <si>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</si>
  <si>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</si>
  <si>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</si>
  <si>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</si>
  <si>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</si>
  <si>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</si>
  <si>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</si>
  <si>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</si>
  <si>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</si>
  <si>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</si>
  <si>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</si>
  <si>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</si>
  <si>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</si>
  <si>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</si>
  <si>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</si>
  <si>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</si>
  <si>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</si>
  <si>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</si>
  <si>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</si>
  <si>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</si>
  <si>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</si>
  <si>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</si>
  <si>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</si>
  <si>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</si>
  <si>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</si>
  <si>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</si>
  <si>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</si>
  <si>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</si>
  <si>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</si>
  <si>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</si>
  <si>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</si>
  <si>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</si>
  <si>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</si>
  <si>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</si>
  <si>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</si>
  <si>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</si>
  <si>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</si>
  <si>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</si>
  <si>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</si>
  <si>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</si>
  <si>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</si>
  <si>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</si>
  <si>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</si>
  <si>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</si>
  <si>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</si>
  <si>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</si>
  <si>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</si>
  <si>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</si>
  <si>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</si>
  <si>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</si>
  <si>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</si>
  <si>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</si>
  <si>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</si>
  <si>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</si>
  <si>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</si>
  <si>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</si>
  <si>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</si>
  <si>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</si>
  <si>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</si>
  <si>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</si>
  <si>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</si>
  <si>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</si>
  <si>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</si>
  <si>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</si>
  <si>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</si>
  <si>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</si>
  <si>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</si>
  <si>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</si>
  <si>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</si>
  <si>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</si>
  <si>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</si>
  <si>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</si>
  <si>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</si>
  <si>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</si>
  <si>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</si>
  <si>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</si>
  <si>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</si>
  <si>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</si>
  <si>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</si>
  <si>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</si>
  <si>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</si>
  <si>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</si>
  <si>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</si>
  <si>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</si>
  <si>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</si>
  <si>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</si>
  <si>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</si>
  <si>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</si>
  <si>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</si>
  <si>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</si>
  <si>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</si>
  <si>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</si>
  <si>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</si>
  <si>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</si>
  <si>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</si>
  <si>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</si>
  <si>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</si>
  <si>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</si>
  <si>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</si>
  <si>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</si>
  <si>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</si>
  <si>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</si>
  <si>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</si>
  <si>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</si>
  <si>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</si>
  <si>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</si>
  <si>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</si>
  <si>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</si>
  <si>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</si>
  <si>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</si>
  <si>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</si>
  <si>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</si>
  <si>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</si>
  <si>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</si>
  <si>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</si>
  <si>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</si>
  <si>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</si>
  <si>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</si>
  <si>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</si>
  <si>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</si>
  <si>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</si>
  <si>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</si>
  <si>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</si>
  <si>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</si>
  <si>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</si>
  <si>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</si>
  <si>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</si>
  <si>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</si>
  <si>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</si>
  <si>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</si>
  <si>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</si>
  <si>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</si>
  <si>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</si>
  <si>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</si>
  <si>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</si>
  <si>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</si>
  <si>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</si>
  <si>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</si>
  <si>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</si>
  <si>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</si>
  <si>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</si>
  <si>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</si>
  <si>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</si>
  <si>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</si>
  <si>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</si>
  <si>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</si>
  <si>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</si>
  <si>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</si>
  <si>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</si>
  <si>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</si>
  <si>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</si>
  <si>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</si>
  <si>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</si>
  <si>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</si>
  <si>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</si>
  <si>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</si>
  <si>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</si>
  <si>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</si>
  <si>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</si>
  <si>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</si>
  <si>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</si>
  <si>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</si>
  <si>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</si>
  <si>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</si>
  <si>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</si>
  <si>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</si>
  <si>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</si>
  <si>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</si>
  <si>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</si>
  <si>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</si>
  <si>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</si>
  <si>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</si>
  <si>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</si>
  <si>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</si>
  <si>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</si>
  <si>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</si>
  <si>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</si>
  <si>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</si>
  <si>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</si>
  <si>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</si>
  <si>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</si>
  <si>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</si>
  <si>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</si>
  <si>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</si>
  <si>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</si>
  <si>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</si>
  <si>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</si>
  <si>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</si>
  <si>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</si>
  <si>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</si>
  <si>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</si>
  <si>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</si>
  <si>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</si>
  <si>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</si>
  <si>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</si>
  <si>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</si>
  <si>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</si>
  <si>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</si>
  <si>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</si>
  <si>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</si>
  <si>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</si>
  <si>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</si>
  <si>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</si>
  <si>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</si>
  <si>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</si>
  <si>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</si>
  <si>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</si>
  <si>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</si>
  <si>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</si>
  <si>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</si>
  <si>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</si>
  <si>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</si>
  <si>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</si>
  <si>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</si>
  <si>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</si>
  <si>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</si>
  <si>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</si>
  <si>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</si>
  <si>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</si>
  <si>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</si>
  <si>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</si>
  <si>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</si>
  <si>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</si>
  <si>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</si>
  <si>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</si>
  <si>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</si>
  <si>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</si>
  <si>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</si>
  <si>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</si>
  <si>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</si>
  <si>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</si>
  <si>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</si>
  <si>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</si>
  <si>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</si>
  <si>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</si>
  <si>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</si>
  <si>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</si>
  <si>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</si>
  <si>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</si>
  <si>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</si>
  <si>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</si>
  <si>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</si>
  <si>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</si>
  <si>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</si>
  <si>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</si>
  <si>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</si>
  <si>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</si>
  <si>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</si>
  <si>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</si>
  <si>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</si>
  <si>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</si>
  <si>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</si>
  <si>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</si>
  <si>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</si>
  <si>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</si>
  <si>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</si>
  <si>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</si>
  <si>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</si>
  <si>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</si>
  <si>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</si>
  <si>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</si>
  <si>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</si>
  <si>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</si>
  <si>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</si>
  <si>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</si>
  <si>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</si>
  <si>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</si>
  <si>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</si>
  <si>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</si>
  <si>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</si>
  <si>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</si>
  <si>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</si>
  <si>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</si>
  <si>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</si>
  <si>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</si>
  <si>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</si>
  <si>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</si>
  <si>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</si>
  <si>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</si>
  <si>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</si>
  <si>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</si>
  <si>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</si>
  <si>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</si>
  <si>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</si>
  <si>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</si>
  <si>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</si>
  <si>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</si>
  <si>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</si>
  <si>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</si>
  <si>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</si>
  <si>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</si>
  <si>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</si>
  <si>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</si>
  <si>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</si>
  <si>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</si>
  <si>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</si>
  <si>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</si>
  <si>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</si>
  <si>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</si>
  <si>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</si>
  <si>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</si>
  <si>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</si>
  <si>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</si>
  <si>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</si>
  <si>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</si>
  <si>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</si>
  <si>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</si>
  <si>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</si>
  <si>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</si>
  <si>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</si>
  <si>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</si>
  <si>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</si>
  <si>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</si>
  <si>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</si>
  <si>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</si>
  <si>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</si>
  <si>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</si>
  <si>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</si>
  <si>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</si>
  <si>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</si>
  <si>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</si>
  <si>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</si>
  <si>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</si>
  <si>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</si>
  <si>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</si>
  <si>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</si>
  <si>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</si>
  <si>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</si>
  <si>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</si>
  <si>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</si>
  <si>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</si>
  <si>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</si>
  <si>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</si>
  <si>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</si>
  <si>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</si>
  <si>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</si>
  <si>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</si>
  <si>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</si>
  <si>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</si>
  <si>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</si>
  <si>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</si>
  <si>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</si>
  <si>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</si>
  <si>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</si>
  <si>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</si>
  <si>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</si>
  <si>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</si>
  <si>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</si>
  <si>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</si>
  <si>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</si>
  <si>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</si>
  <si>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</si>
  <si>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</si>
  <si>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</si>
  <si>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</si>
  <si>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</si>
  <si>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</si>
  <si>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</si>
  <si>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</si>
  <si>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</si>
  <si>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</si>
  <si>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</si>
  <si>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</si>
  <si>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</si>
  <si>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</si>
  <si>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</si>
  <si>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</si>
  <si>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</si>
  <si>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</si>
  <si>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</si>
  <si>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</si>
  <si>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</si>
  <si>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</si>
  <si>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</si>
  <si>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</si>
  <si>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</si>
  <si>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</si>
  <si>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</si>
  <si>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</si>
  <si>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</si>
  <si>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</si>
  <si>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</si>
  <si>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</si>
  <si>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</si>
  <si>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</si>
  <si>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</si>
  <si>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</si>
  <si>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</si>
  <si>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</si>
  <si>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</si>
  <si>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</si>
  <si>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</si>
  <si>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</si>
  <si>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</si>
  <si>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</si>
  <si>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</si>
  <si>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</si>
  <si>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</si>
  <si>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</si>
  <si>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</si>
  <si>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</si>
  <si>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</si>
  <si>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</si>
  <si>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</si>
  <si>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</si>
  <si>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</si>
  <si>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</si>
  <si>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</si>
  <si>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</si>
  <si>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</si>
  <si>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</si>
  <si>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</si>
  <si>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</si>
  <si>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</si>
  <si>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</si>
  <si>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</si>
  <si>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</si>
  <si>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</si>
  <si>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</si>
  <si>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</si>
  <si>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</si>
  <si>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</si>
  <si>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</si>
  <si>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</si>
  <si>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</si>
  <si>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</si>
  <si>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</si>
  <si>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</si>
  <si>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</si>
  <si>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</si>
  <si>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</si>
  <si>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</si>
  <si>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</si>
  <si>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</si>
  <si>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</si>
  <si>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</si>
  <si>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</si>
  <si>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</si>
  <si>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</si>
  <si>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</si>
  <si>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</si>
  <si>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</si>
  <si>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</si>
  <si>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</si>
  <si>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</si>
  <si>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</si>
  <si>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</si>
  <si>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</si>
  <si>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</si>
  <si>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</si>
  <si>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</si>
  <si>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</si>
  <si>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</si>
  <si>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</si>
  <si>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3 # 5-79  Popayan</t>
  </si>
  <si>
    <t>Carlos Augusto Olarte Sanchez</t>
  </si>
  <si>
    <t>3104647199 - 28243925</t>
  </si>
  <si>
    <t>19262012-739</t>
  </si>
  <si>
    <t>19262015-033</t>
  </si>
  <si>
    <t>SI</t>
  </si>
  <si>
    <t>Atender a nisños y niñas menores de 5 años, o hasta su ingreso al grado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</si>
  <si>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de conformidad con las directrices, lineamientos y parametros establecidos por el ICBF, asi corregular las relaciones entre las partes derivadas de la entrega de aporte del ICBF a el Contratista para que esre asuma con su personal y bajo su exclusiva resposabilidad dicha atencion.</t>
  </si>
  <si>
    <t>iCBF</t>
  </si>
  <si>
    <t>19262016-725</t>
  </si>
  <si>
    <t>Prestar el servicio de atencion a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</si>
  <si>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19262017-550</t>
  </si>
  <si>
    <t>19003952018</t>
  </si>
  <si>
    <t>19262016-244</t>
  </si>
  <si>
    <t>762617428</t>
  </si>
  <si>
    <t>Desarrollar accciones a travez de la modalidad  1000 dias para cambiar el mundo que contribuyan al desarrollo integral de las niñas y niños en los primeros 1000 dias de vida ( desde la gestacion) a traves de acciones en alimentacion y nutricion, enmarcadas en su entorno familiar, para favorecer el desarrollo de sus capacidades que permita el jercicio y disfrute de sus derechos</t>
  </si>
  <si>
    <t>7626171115</t>
  </si>
  <si>
    <t>19001422019</t>
  </si>
  <si>
    <t>912934</t>
  </si>
  <si>
    <t>Carrera 3 # 5-79 Popayan</t>
  </si>
  <si>
    <t>corpocauca@hotmail.com</t>
  </si>
  <si>
    <t>2021-19-10000639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</si>
</sst>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70" zoomScaleNormal="70" zoomScaleSheetLayoutView="40" zoomScalePageLayoutView="40" workbookViewId="0">
      <selection activeCell="M185" sqref="M185"/>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2698</v>
      </c>
      <c r="D15" s="35"/>
      <c r="E15" s="35"/>
      <c r="F15" s="5"/>
      <c r="G15" s="32" t="s">
        <v>1168</v>
      </c>
      <c r="H15" s="103" t="s">
        <v>421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891501579</v>
      </c>
      <c r="C20" s="5"/>
      <c r="D20" s="73"/>
      <c r="E20" s="5"/>
      <c r="F20" s="5"/>
      <c r="G20" s="5"/>
      <c r="H20" s="186"/>
      <c r="I20" s="149" t="s">
        <v>421</v>
      </c>
      <c r="J20" s="150" t="s">
        <v>449</v>
      </c>
      <c r="K20" s="151">
        <v>3660856058</v>
      </c>
      <c r="L20" s="152">
        <v>44211</v>
      </c>
      <c r="M20" s="152">
        <v>44561</v>
      </c>
      <c r="N20" s="135">
        <f>+(M20-L20)/30</f>
        <v>11.666666666666666</v>
      </c>
      <c r="O20" s="138"/>
      <c r="U20" s="134"/>
      <c r="V20" s="105">
        <f ca="1">NOW()</f>
        <v>44189.666099074071</v>
      </c>
      <c r="W20" s="105">
        <f ca="1">NOW()</f>
        <v>44189.666099074071</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CORPORACION PARA EL DESARROLLO DEL CAUCA CORPOCAUCA</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2676</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2665</v>
      </c>
      <c r="C48" s="112" t="s">
        <v>31</v>
      </c>
      <c r="D48" s="110" t="s">
        <v>2680</v>
      </c>
      <c r="E48" s="145">
        <v>41254</v>
      </c>
      <c r="F48" s="145">
        <v>41851</v>
      </c>
      <c r="G48" s="160">
        <f>IF(AND(E48&lt;&gt;"",F48&lt;&gt;""),((F48-E48)/30),"")</f>
        <v>19.899999999999999</v>
      </c>
      <c r="H48" s="114" t="s">
        <v>2684</v>
      </c>
      <c r="I48" s="113" t="s">
        <v>421</v>
      </c>
      <c r="J48" s="113" t="s">
        <v>449</v>
      </c>
      <c r="K48" s="116">
        <v>12587842800</v>
      </c>
      <c r="L48" s="115"/>
      <c r="M48" s="117">
        <v>1</v>
      </c>
      <c r="N48" s="115" t="s">
        <v>27</v>
      </c>
      <c r="O48" s="115" t="s">
        <v>26</v>
      </c>
      <c r="P48" s="78"/>
    </row>
    <row r="49" spans="1:16" s="6" customFormat="1" ht="24.75" customHeight="1" x14ac:dyDescent="0.2">
      <c r="A49" s="143">
        <v>2</v>
      </c>
      <c r="B49" s="111" t="s">
        <v>2665</v>
      </c>
      <c r="C49" s="112" t="s">
        <v>31</v>
      </c>
      <c r="D49" s="110" t="s">
        <v>2681</v>
      </c>
      <c r="E49" s="145">
        <v>42019</v>
      </c>
      <c r="F49" s="145">
        <v>42369</v>
      </c>
      <c r="G49" s="160">
        <f t="shared" ref="G49:G50" si="2">IF(AND(E49&lt;&gt;"",F49&lt;&gt;""),((F49-E49)/30),"")</f>
        <v>11.666666666666666</v>
      </c>
      <c r="H49" s="114" t="s">
        <v>2683</v>
      </c>
      <c r="I49" s="113" t="s">
        <v>421</v>
      </c>
      <c r="J49" s="113" t="s">
        <v>426</v>
      </c>
      <c r="K49" s="116">
        <v>3236835550</v>
      </c>
      <c r="L49" s="115"/>
      <c r="M49" s="117">
        <v>1</v>
      </c>
      <c r="N49" s="115" t="s">
        <v>27</v>
      </c>
      <c r="O49" s="115" t="s">
        <v>2682</v>
      </c>
      <c r="P49" s="78"/>
    </row>
    <row r="50" spans="1:16" s="6" customFormat="1" ht="24.75" customHeight="1" x14ac:dyDescent="0.2">
      <c r="A50" s="143">
        <v>3</v>
      </c>
      <c r="B50" s="111" t="s">
        <v>2685</v>
      </c>
      <c r="C50" s="112" t="s">
        <v>31</v>
      </c>
      <c r="D50" s="110" t="s">
        <v>2686</v>
      </c>
      <c r="E50" s="145">
        <v>42720</v>
      </c>
      <c r="F50" s="145">
        <v>43084</v>
      </c>
      <c r="G50" s="160">
        <f t="shared" si="2"/>
        <v>12.133333333333333</v>
      </c>
      <c r="H50" s="119" t="s">
        <v>2687</v>
      </c>
      <c r="I50" s="113" t="s">
        <v>421</v>
      </c>
      <c r="J50" s="113" t="s">
        <v>458</v>
      </c>
      <c r="K50" s="116">
        <v>5330104151</v>
      </c>
      <c r="L50" s="115"/>
      <c r="M50" s="117">
        <v>1</v>
      </c>
      <c r="N50" s="115" t="s">
        <v>27</v>
      </c>
      <c r="O50" s="115" t="s">
        <v>26</v>
      </c>
      <c r="P50" s="78"/>
    </row>
    <row r="51" spans="1:16" s="6" customFormat="1" ht="24.75" customHeight="1" outlineLevel="1" x14ac:dyDescent="0.2">
      <c r="A51" s="143">
        <v>4</v>
      </c>
      <c r="B51" s="111" t="s">
        <v>2665</v>
      </c>
      <c r="C51" s="112" t="s">
        <v>31</v>
      </c>
      <c r="D51" s="110" t="s">
        <v>2688</v>
      </c>
      <c r="E51" s="145">
        <v>43085</v>
      </c>
      <c r="F51" s="145">
        <v>43404</v>
      </c>
      <c r="G51" s="160">
        <f t="shared" ref="G51:G107" si="3">IF(AND(E51&lt;&gt;"",F51&lt;&gt;""),((F51-E51)/30),"")</f>
        <v>10.633333333333333</v>
      </c>
      <c r="H51" s="119" t="s">
        <v>2687</v>
      </c>
      <c r="I51" s="113" t="s">
        <v>421</v>
      </c>
      <c r="J51" s="113" t="s">
        <v>432</v>
      </c>
      <c r="K51" s="116">
        <v>3254771852</v>
      </c>
      <c r="L51" s="115"/>
      <c r="M51" s="117">
        <v>1</v>
      </c>
      <c r="N51" s="115" t="s">
        <v>27</v>
      </c>
      <c r="O51" s="115" t="s">
        <v>26</v>
      </c>
      <c r="P51" s="78"/>
    </row>
    <row r="52" spans="1:16" s="7" customFormat="1" ht="24.75" customHeight="1" outlineLevel="1" x14ac:dyDescent="0.2">
      <c r="A52" s="144">
        <v>5</v>
      </c>
      <c r="B52" s="111" t="s">
        <v>2665</v>
      </c>
      <c r="C52" s="112" t="s">
        <v>31</v>
      </c>
      <c r="D52" s="110" t="s">
        <v>2689</v>
      </c>
      <c r="E52" s="145">
        <v>43405</v>
      </c>
      <c r="F52" s="145">
        <v>43434</v>
      </c>
      <c r="G52" s="160">
        <f t="shared" si="3"/>
        <v>0.96666666666666667</v>
      </c>
      <c r="H52" s="119" t="s">
        <v>2687</v>
      </c>
      <c r="I52" s="121" t="s">
        <v>421</v>
      </c>
      <c r="J52" s="113" t="s">
        <v>441</v>
      </c>
      <c r="K52" s="116">
        <v>414634832</v>
      </c>
      <c r="L52" s="115"/>
      <c r="M52" s="117">
        <v>1</v>
      </c>
      <c r="N52" s="115" t="s">
        <v>27</v>
      </c>
      <c r="O52" s="115" t="s">
        <v>26</v>
      </c>
      <c r="P52" s="79"/>
    </row>
    <row r="53" spans="1:16" s="7" customFormat="1" ht="24.75" customHeight="1" outlineLevel="1" x14ac:dyDescent="0.2">
      <c r="A53" s="144">
        <v>6</v>
      </c>
      <c r="B53" s="111" t="s">
        <v>2665</v>
      </c>
      <c r="C53" s="112" t="s">
        <v>31</v>
      </c>
      <c r="D53" s="110" t="s">
        <v>2690</v>
      </c>
      <c r="E53" s="145">
        <v>42398</v>
      </c>
      <c r="F53" s="145">
        <v>42674</v>
      </c>
      <c r="G53" s="160">
        <f t="shared" si="3"/>
        <v>9.1999999999999993</v>
      </c>
      <c r="H53" s="122" t="s">
        <v>2683</v>
      </c>
      <c r="I53" s="113" t="s">
        <v>421</v>
      </c>
      <c r="J53" s="113" t="s">
        <v>449</v>
      </c>
      <c r="K53" s="116">
        <v>3151378050</v>
      </c>
      <c r="L53" s="115"/>
      <c r="M53" s="117">
        <v>1</v>
      </c>
      <c r="N53" s="115" t="s">
        <v>27</v>
      </c>
      <c r="O53" s="115" t="s">
        <v>26</v>
      </c>
      <c r="P53" s="79"/>
    </row>
    <row r="54" spans="1:16" s="7" customFormat="1" ht="24.75" customHeight="1" outlineLevel="1" x14ac:dyDescent="0.2">
      <c r="A54" s="144">
        <v>7</v>
      </c>
      <c r="B54" s="111" t="s">
        <v>2665</v>
      </c>
      <c r="C54" s="112" t="s">
        <v>31</v>
      </c>
      <c r="D54" s="110" t="s">
        <v>2691</v>
      </c>
      <c r="E54" s="145">
        <v>42826</v>
      </c>
      <c r="F54" s="145">
        <v>43081</v>
      </c>
      <c r="G54" s="160">
        <f t="shared" si="3"/>
        <v>8.5</v>
      </c>
      <c r="H54" s="114" t="s">
        <v>2692</v>
      </c>
      <c r="I54" s="113" t="s">
        <v>1155</v>
      </c>
      <c r="J54" s="113" t="s">
        <v>1068</v>
      </c>
      <c r="K54" s="118">
        <v>751768358</v>
      </c>
      <c r="L54" s="115"/>
      <c r="M54" s="117">
        <v>1</v>
      </c>
      <c r="N54" s="115" t="s">
        <v>27</v>
      </c>
      <c r="O54" s="115" t="s">
        <v>26</v>
      </c>
      <c r="P54" s="79"/>
    </row>
    <row r="55" spans="1:16" s="7" customFormat="1" ht="24.75" customHeight="1" outlineLevel="1" x14ac:dyDescent="0.2">
      <c r="A55" s="144">
        <v>8</v>
      </c>
      <c r="B55" s="111" t="s">
        <v>2665</v>
      </c>
      <c r="C55" s="112" t="s">
        <v>31</v>
      </c>
      <c r="D55" s="110" t="s">
        <v>2693</v>
      </c>
      <c r="E55" s="145">
        <v>43075</v>
      </c>
      <c r="F55" s="145">
        <v>43312</v>
      </c>
      <c r="G55" s="160">
        <f t="shared" si="3"/>
        <v>7.9</v>
      </c>
      <c r="H55" s="122" t="s">
        <v>2683</v>
      </c>
      <c r="I55" s="113" t="s">
        <v>1155</v>
      </c>
      <c r="J55" s="113" t="s">
        <v>1068</v>
      </c>
      <c r="K55" s="118">
        <v>1078117162</v>
      </c>
      <c r="L55" s="115"/>
      <c r="M55" s="117">
        <v>1</v>
      </c>
      <c r="N55" s="115" t="s">
        <v>27</v>
      </c>
      <c r="O55" s="115" t="s">
        <v>26</v>
      </c>
      <c r="P55" s="79"/>
    </row>
    <row r="56" spans="1:16" s="7" customFormat="1" ht="24.75" customHeight="1" outlineLevel="1" x14ac:dyDescent="0.2">
      <c r="A56" s="144">
        <v>9</v>
      </c>
      <c r="B56" s="111" t="s">
        <v>2665</v>
      </c>
      <c r="C56" s="112" t="s">
        <v>31</v>
      </c>
      <c r="D56" s="110" t="s">
        <v>2694</v>
      </c>
      <c r="E56" s="145">
        <v>43484</v>
      </c>
      <c r="F56" s="145">
        <v>43814</v>
      </c>
      <c r="G56" s="160">
        <f t="shared" si="3"/>
        <v>11</v>
      </c>
      <c r="H56" s="122" t="s">
        <v>2683</v>
      </c>
      <c r="I56" s="113" t="s">
        <v>421</v>
      </c>
      <c r="J56" s="113" t="s">
        <v>445</v>
      </c>
      <c r="K56" s="118">
        <v>2065990430</v>
      </c>
      <c r="L56" s="115"/>
      <c r="M56" s="117">
        <v>1</v>
      </c>
      <c r="N56" s="115" t="s">
        <v>27</v>
      </c>
      <c r="O56" s="115" t="s">
        <v>26</v>
      </c>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2695</v>
      </c>
      <c r="E114" s="145">
        <v>43882</v>
      </c>
      <c r="F114" s="145">
        <v>44196</v>
      </c>
      <c r="G114" s="160">
        <f>IF(AND(E114&lt;&gt;"",F114&lt;&gt;""),((F114-E114)/30),"")</f>
        <v>10.466666666666667</v>
      </c>
      <c r="H114" s="122" t="s">
        <v>2683</v>
      </c>
      <c r="I114" s="121" t="s">
        <v>421</v>
      </c>
      <c r="J114" s="121" t="s">
        <v>445</v>
      </c>
      <c r="K114" s="123">
        <v>2375457925</v>
      </c>
      <c r="L114" s="100">
        <f>+IF(AND(K114&gt;0,O114="Ejecución"),(K114/877802)*Tabla28[[#This Row],[% participación]],IF(AND(K114&gt;0,O114&lt;&gt;"Ejecución"),"-",""))</f>
        <v>2706.1432133898079</v>
      </c>
      <c r="M114" s="124"/>
      <c r="N114" s="173">
        <v>1</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5.0000000000000001E-3</v>
      </c>
      <c r="G179" s="165">
        <f>IF(F179&gt;0,SUM(E179+F179),"")</f>
        <v>2.5000000000000001E-2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2.5000000000000001E-2</v>
      </c>
      <c r="D185" s="91" t="s">
        <v>2628</v>
      </c>
      <c r="E185" s="94">
        <f>+(C185*SUM(K20:K35))</f>
        <v>91521401.450000003</v>
      </c>
      <c r="F185" s="92"/>
      <c r="G185" s="93"/>
      <c r="H185" s="88"/>
      <c r="I185" s="90" t="s">
        <v>2627</v>
      </c>
      <c r="J185" s="166">
        <f>+SUM(M179:M183)</f>
        <v>0.02</v>
      </c>
      <c r="K185" s="202" t="s">
        <v>2628</v>
      </c>
      <c r="L185" s="202"/>
      <c r="M185" s="94">
        <f>+J185*(SUM(K20:K35))</f>
        <v>73217121.159999996</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42263</v>
      </c>
      <c r="D193" s="5"/>
      <c r="E193" s="126">
        <v>4755</v>
      </c>
      <c r="F193" s="5"/>
      <c r="G193" s="5"/>
      <c r="H193" s="147" t="s">
        <v>2678</v>
      </c>
      <c r="J193" s="5"/>
      <c r="K193" s="127">
        <v>41254</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8" t="s">
        <v>2677</v>
      </c>
      <c r="J211" s="27" t="s">
        <v>2622</v>
      </c>
      <c r="K211" s="148" t="s">
        <v>2696</v>
      </c>
      <c r="L211" s="21"/>
      <c r="M211" s="21"/>
      <c r="N211" s="21"/>
      <c r="O211" s="8"/>
    </row>
    <row r="212" spans="1:15" x14ac:dyDescent="0.2">
      <c r="A212" s="9"/>
      <c r="B212" s="27" t="s">
        <v>2619</v>
      </c>
      <c r="C212" s="147" t="s">
        <v>2678</v>
      </c>
      <c r="D212" s="21"/>
      <c r="G212" s="27" t="s">
        <v>2621</v>
      </c>
      <c r="H212" s="148" t="s">
        <v>2679</v>
      </c>
      <c r="J212" s="27" t="s">
        <v>2623</v>
      </c>
      <c r="K212" s="147" t="s">
        <v>2697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2020-12-24T20:59:24Z</cp:lastPrinted>
  <dcterms:created xsi:type="dcterms:W3CDTF">2020-10-14T21:57:42Z</dcterms:created>
  <dcterms:modified xsi:type="dcterms:W3CDTF">2020-12-24T20:59:28Z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