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uanfelipetrujillo/Documents/PROCESOS DE CONTRATACION 2021 PC/1 - 2021-41-10001115 - DIMF GARZON/"/>
    </mc:Choice>
  </mc:AlternateContent>
  <xr:revisionPtr revIDLastSave="0" documentId="13_ncr:1_{2465BADA-FDA1-8343-8A30-284ACF294DF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35280" windowHeight="189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<sst xmlns="http://schemas.openxmlformats.org/spreadsheetml/2006/main" count="3547" uniqueCount="2817">
  <si>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</si>
  <si>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</si>
  <si>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</si>
  <si>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</si>
  <si>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</si>
  <si>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</si>
  <si>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</si>
  <si>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</si>
  <si>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</si>
  <si>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</si>
  <si>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</si>
  <si>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</si>
  <si>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</si>
  <si>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</si>
  <si>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</si>
  <si>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</si>
  <si>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</si>
  <si>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</si>
  <si>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</si>
  <si>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</si>
  <si>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</si>
  <si>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</si>
  <si>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</si>
  <si>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</si>
  <si>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</si>
  <si>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</si>
  <si>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</si>
  <si>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</si>
  <si>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</si>
  <si>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</si>
  <si>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</si>
  <si>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</si>
  <si>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</si>
  <si>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</si>
  <si>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</si>
  <si>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</si>
  <si>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</si>
  <si>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</si>
  <si>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</si>
  <si>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</si>
  <si>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</si>
  <si>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</si>
  <si>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</si>
  <si>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</si>
  <si>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</si>
  <si>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</si>
  <si>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</si>
  <si>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</si>
  <si>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</si>
  <si>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</si>
  <si>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</si>
  <si>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</si>
  <si>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</si>
  <si>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</si>
  <si>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</si>
  <si>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</si>
  <si>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</si>
  <si>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</si>
  <si>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</si>
  <si>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</si>
  <si>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</si>
  <si>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</si>
  <si>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</si>
  <si>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</si>
  <si>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</si>
  <si>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</si>
  <si>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</si>
  <si>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</si>
  <si>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</si>
  <si>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</si>
  <si>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</si>
  <si>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</si>
  <si>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</si>
  <si>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</si>
  <si>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</si>
  <si>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</si>
  <si>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</si>
  <si>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</si>
  <si>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</si>
  <si>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</si>
  <si>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</si>
  <si>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</si>
  <si>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</si>
  <si>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</si>
  <si>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</si>
  <si>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</si>
  <si>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</si>
  <si>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</si>
  <si>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</si>
  <si>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</si>
  <si>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</si>
  <si>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</si>
  <si>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</si>
  <si>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</si>
  <si>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</si>
  <si>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</si>
  <si>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</si>
  <si>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</si>
  <si>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</si>
  <si>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</si>
  <si>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</si>
  <si>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</si>
  <si>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</si>
  <si>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</si>
  <si>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</si>
  <si>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</si>
  <si>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</si>
  <si>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</si>
  <si>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</si>
  <si>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</si>
  <si>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</si>
  <si>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</si>
  <si>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</si>
  <si>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</si>
  <si>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</si>
  <si>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</si>
  <si>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</si>
  <si>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</si>
  <si>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</si>
  <si>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</si>
  <si>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</si>
  <si>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</si>
  <si>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</si>
  <si>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</si>
  <si>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</si>
  <si>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</si>
  <si>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</si>
  <si>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</si>
  <si>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</si>
  <si>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</si>
  <si>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</si>
  <si>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</si>
  <si>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</si>
  <si>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</si>
  <si>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</si>
  <si>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</si>
  <si>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</si>
  <si>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</si>
  <si>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</si>
  <si>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</si>
  <si>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</si>
  <si>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</si>
  <si>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</si>
  <si>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</si>
  <si>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</si>
  <si>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</si>
  <si>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</si>
  <si>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</si>
  <si>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</si>
  <si>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</si>
  <si>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</si>
  <si>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</si>
  <si>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</si>
  <si>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</si>
  <si>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</si>
  <si>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</si>
  <si>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</si>
  <si>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</si>
  <si>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</si>
  <si>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</si>
  <si>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</si>
  <si>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</si>
  <si>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</si>
  <si>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</si>
  <si>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</si>
  <si>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</si>
  <si>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</si>
  <si>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</si>
  <si>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</si>
  <si>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</si>
  <si>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</si>
  <si>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</si>
  <si>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</si>
  <si>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</si>
  <si>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</si>
  <si>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</si>
  <si>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</si>
  <si>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</si>
  <si>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</si>
  <si>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</si>
  <si>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</si>
  <si>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</si>
  <si>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</si>
  <si>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</si>
  <si>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</si>
  <si>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</si>
  <si>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</si>
  <si>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</si>
  <si>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</si>
  <si>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</si>
  <si>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</si>
  <si>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</si>
  <si>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</si>
  <si>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</si>
  <si>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</si>
  <si>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</si>
  <si>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</si>
  <si>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</si>
  <si>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</si>
  <si>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</si>
  <si>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</si>
  <si>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</si>
  <si>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</si>
  <si>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</si>
  <si>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</si>
  <si>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</si>
  <si>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</si>
  <si>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</si>
  <si>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</si>
  <si>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</si>
  <si>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</si>
  <si>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</si>
  <si>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</si>
  <si>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</si>
  <si>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</si>
  <si>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</si>
  <si>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</si>
  <si>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</si>
  <si>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</si>
  <si>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</si>
  <si>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</si>
  <si>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</si>
  <si>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</si>
  <si>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</si>
  <si>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</si>
  <si>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</si>
  <si>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</si>
  <si>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</si>
  <si>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</si>
  <si>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</si>
  <si>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</si>
  <si>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</si>
  <si>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</si>
  <si>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</si>
  <si>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</si>
  <si>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</si>
  <si>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</si>
  <si>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</si>
  <si>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</si>
  <si>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</si>
  <si>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</si>
  <si>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</si>
  <si>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</si>
  <si>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</si>
  <si>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</si>
  <si>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</si>
  <si>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</si>
  <si>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</si>
  <si>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</si>
  <si>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</si>
  <si>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</si>
  <si>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</si>
  <si>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</si>
  <si>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</si>
  <si>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</si>
  <si>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</si>
  <si>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</si>
  <si>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</si>
  <si>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</si>
  <si>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</si>
  <si>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</si>
  <si>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</si>
  <si>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</si>
  <si>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</si>
  <si>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</si>
  <si>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</si>
  <si>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</si>
  <si>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</si>
  <si>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</si>
  <si>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</si>
  <si>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</si>
  <si>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</si>
  <si>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</si>
  <si>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</si>
  <si>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</si>
  <si>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</si>
  <si>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</si>
  <si>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</si>
  <si>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</si>
  <si>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</si>
  <si>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</si>
  <si>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</si>
  <si>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</si>
  <si>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</si>
  <si>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</si>
  <si>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</si>
  <si>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</si>
  <si>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</si>
  <si>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</si>
  <si>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</si>
  <si>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</si>
  <si>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</si>
  <si>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</si>
  <si>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</si>
  <si>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</si>
  <si>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</si>
  <si>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</si>
  <si>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</si>
  <si>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</si>
  <si>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</si>
  <si>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</si>
  <si>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</si>
  <si>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</si>
  <si>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</si>
  <si>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</si>
  <si>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</si>
  <si>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</si>
  <si>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</si>
  <si>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</si>
  <si>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</si>
  <si>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</si>
  <si>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</si>
  <si>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</si>
  <si>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</si>
  <si>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</si>
  <si>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</si>
  <si>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</si>
  <si>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</si>
  <si>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</si>
  <si>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</si>
  <si>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</si>
  <si>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</si>
  <si>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</si>
  <si>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</si>
  <si>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</si>
  <si>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</si>
  <si>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</si>
  <si>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</si>
  <si>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</si>
  <si>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</si>
  <si>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</si>
  <si>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</si>
  <si>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</si>
  <si>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</si>
  <si>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</si>
  <si>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</si>
  <si>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</si>
  <si>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</si>
  <si>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</si>
  <si>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</si>
  <si>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</si>
  <si>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</si>
  <si>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</si>
  <si>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</si>
  <si>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</si>
  <si>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</si>
  <si>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</si>
  <si>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</si>
  <si>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</si>
  <si>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</si>
  <si>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</si>
  <si>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</si>
  <si>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</si>
  <si>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</si>
  <si>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</si>
  <si>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</si>
  <si>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</si>
  <si>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</si>
  <si>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</si>
  <si>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</si>
  <si>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</si>
  <si>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</si>
  <si>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</si>
  <si>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</si>
  <si>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</si>
  <si>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</si>
  <si>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</si>
  <si>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</si>
  <si>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</si>
  <si>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</si>
  <si>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</si>
  <si>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</si>
  <si>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</si>
  <si>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</si>
  <si>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</si>
  <si>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</si>
  <si>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</si>
  <si>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</si>
  <si>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</si>
  <si>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</si>
  <si>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</si>
  <si>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</si>
  <si>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</si>
  <si>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</si>
  <si>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</si>
  <si>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</si>
  <si>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</si>
  <si>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</si>
  <si>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</si>
  <si>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</si>
  <si>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</si>
  <si>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</si>
  <si>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</si>
  <si>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</si>
  <si>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</si>
  <si>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</si>
  <si>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</si>
  <si>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</si>
  <si>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</si>
  <si>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</si>
  <si>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</si>
  <si>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</si>
  <si>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</si>
  <si>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</si>
  <si>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</si>
  <si>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</si>
  <si>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</si>
  <si>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</si>
  <si>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</si>
  <si>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</si>
  <si>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</si>
  <si>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</si>
  <si>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</si>
  <si>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</si>
  <si>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</si>
  <si>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</si>
  <si>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</si>
  <si>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</si>
  <si>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</si>
  <si>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</si>
  <si>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</si>
  <si>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</si>
  <si>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</si>
  <si>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</si>
  <si>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</si>
  <si>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</si>
  <si>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</si>
  <si>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</si>
  <si>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</si>
  <si>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</si>
  <si>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</si>
  <si>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</si>
  <si>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</si>
  <si>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</si>
  <si>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</si>
  <si>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</si>
  <si>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</si>
  <si>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</si>
  <si>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</si>
  <si>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</si>
  <si>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</si>
  <si>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</si>
  <si>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</si>
  <si>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</si>
  <si>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</si>
  <si>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</si>
  <si>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</si>
  <si>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</si>
  <si>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</si>
  <si>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</si>
  <si>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</si>
  <si>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</si>
  <si>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</si>
  <si>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</si>
  <si>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</si>
  <si>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</si>
  <si>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</si>
  <si>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</si>
  <si>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</si>
  <si>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</si>
  <si>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</si>
  <si>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</si>
  <si>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</si>
  <si>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</si>
  <si>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</si>
  <si>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</si>
  <si>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</si>
  <si>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</si>
  <si>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</si>
  <si>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</si>
  <si>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</si>
  <si>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</si>
  <si>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</si>
  <si>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</si>
  <si>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</si>
  <si>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</si>
  <si>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</si>
  <si>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</si>
  <si>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</si>
  <si>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</si>
  <si>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</si>
  <si>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</si>
  <si>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</si>
  <si>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</si>
  <si>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</si>
  <si>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</si>
  <si>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</si>
  <si>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</si>
  <si>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</si>
  <si>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</si>
  <si>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</si>
  <si>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</si>
  <si>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</si>
  <si>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</si>
  <si>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</si>
  <si>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</si>
  <si>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</si>
  <si>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</si>
  <si>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</si>
  <si>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</si>
  <si>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</si>
  <si>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</si>
  <si>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</si>
  <si>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</si>
  <si>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</si>
  <si>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</si>
  <si>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</si>
  <si>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</si>
  <si>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</si>
  <si>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</si>
  <si>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</si>
  <si>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</si>
  <si>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</si>
  <si>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</si>
  <si>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</si>
  <si>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</si>
  <si>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</si>
  <si>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</si>
  <si>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</si>
  <si>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</si>
  <si>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</si>
  <si>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</si>
  <si>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</si>
  <si>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</si>
  <si>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</si>
  <si>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</si>
  <si>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</si>
  <si>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</si>
  <si>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</si>
  <si>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</si>
  <si>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</si>
  <si>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</si>
  <si>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</si>
  <si>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</si>
  <si>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</si>
  <si>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</si>
  <si>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</si>
  <si>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</si>
  <si>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</si>
  <si>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</si>
  <si>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</si>
  <si>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</si>
  <si>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</si>
  <si>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</si>
  <si>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</si>
  <si>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</si>
  <si>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</si>
  <si>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</si>
  <si>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</si>
  <si>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</si>
  <si>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</si>
  <si>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</si>
  <si>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</si>
  <si>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</si>
  <si>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</si>
  <si>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</si>
  <si>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</si>
  <si>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</si>
  <si>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</si>
  <si>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</si>
  <si>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</si>
  <si>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</si>
  <si>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</si>
  <si>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</si>
  <si>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</si>
  <si>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</si>
  <si>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</si>
  <si>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</si>
  <si>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</si>
  <si>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</si>
  <si>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</si>
  <si>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</si>
  <si>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</si>
  <si>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</si>
  <si>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</si>
  <si>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</si>
  <si>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</si>
  <si>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</si>
  <si>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</si>
  <si>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</si>
  <si>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</si>
  <si>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</si>
  <si>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</si>
  <si>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</si>
  <si>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</si>
  <si>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</si>
  <si>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</si>
  <si>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</si>
  <si>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</si>
  <si>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</si>
  <si>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</si>
  <si>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</si>
  <si>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</si>
  <si>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</si>
  <si>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</si>
  <si>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</si>
  <si>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</si>
  <si>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</si>
  <si>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</si>
  <si>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</si>
  <si>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</si>
  <si>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</si>
  <si>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</si>
  <si>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</si>
  <si>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</si>
  <si>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</si>
  <si>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</si>
  <si>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</si>
  <si>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</si>
  <si>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</si>
  <si>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</si>
  <si>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</si>
  <si>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</si>
  <si>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</si>
  <si>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</si>
  <si>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</si>
  <si>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</si>
  <si>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</si>
  <si>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</si>
  <si>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</si>
  <si>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</si>
  <si>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</si>
  <si>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</si>
  <si>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</si>
  <si>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</si>
  <si>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</si>
  <si>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</si>
  <si>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</si>
  <si>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</si>
  <si>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</si>
  <si>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</si>
  <si>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</si>
  <si>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</si>
  <si>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</si>
  <si>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</si>
  <si>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</si>
  <si>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</si>
  <si>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</si>
  <si>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</si>
  <si>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</si>
  <si>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</si>
  <si>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</si>
  <si>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</si>
  <si>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</si>
  <si>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</si>
  <si>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</si>
  <si>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</si>
  <si>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</si>
  <si>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</si>
  <si>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</si>
  <si>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</si>
  <si>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</si>
  <si>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</si>
  <si>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</si>
  <si>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</si>
  <si>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</si>
  <si>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</si>
  <si>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</si>
  <si>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</si>
  <si>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</si>
  <si>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</si>
  <si>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</si>
  <si>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</si>
  <si>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</si>
  <si>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</si>
  <si>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</si>
  <si>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</si>
  <si>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</si>
  <si>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</si>
  <si>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</si>
  <si>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</si>
  <si>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</si>
  <si>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</si>
  <si>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</si>
  <si>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</si>
  <si>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</si>
  <si>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</si>
  <si>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</si>
  <si>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</si>
  <si>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</si>
  <si>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</si>
  <si>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</si>
  <si>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</si>
  <si>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</si>
  <si>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</si>
  <si>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</si>
  <si>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</si>
  <si>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</si>
  <si>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</si>
  <si>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</si>
  <si>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</si>
  <si>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</si>
  <si>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</si>
  <si>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</si>
  <si>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</si>
  <si>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</si>
  <si>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</si>
  <si>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</si>
  <si>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</si>
  <si>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</si>
  <si>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</si>
  <si>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</si>
  <si>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</si>
  <si>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</si>
  <si>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</si>
  <si>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</si>
  <si>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</si>
  <si>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</si>
  <si>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</si>
  <si>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</si>
  <si>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</si>
  <si>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</si>
  <si>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</si>
  <si>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</si>
  <si>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</si>
  <si>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</si>
  <si>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</si>
  <si>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</si>
  <si>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</si>
  <si>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</si>
  <si>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</si>
  <si>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</si>
  <si>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</si>
  <si>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</si>
  <si>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</si>
  <si>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</si>
  <si>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</si>
  <si>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</si>
  <si>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</si>
  <si>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</si>
  <si>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</si>
  <si>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</si>
  <si>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</si>
  <si>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</si>
  <si>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</si>
  <si>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</si>
  <si>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</si>
  <si>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</si>
  <si>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</si>
  <si>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</si>
  <si>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</si>
  <si>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</si>
  <si>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</si>
  <si>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</si>
  <si>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</si>
  <si>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</si>
  <si>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</si>
  <si>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</si>
  <si>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</si>
  <si>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</si>
  <si>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</si>
  <si>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</si>
  <si>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</si>
  <si>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</si>
  <si>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</si>
  <si>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</si>
  <si>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</si>
  <si>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</si>
  <si>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</si>
  <si>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</si>
  <si>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</si>
  <si>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</si>
  <si>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</si>
  <si>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</si>
  <si>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</si>
  <si>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</si>
  <si>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</si>
  <si>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</si>
  <si>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</si>
  <si>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</si>
  <si>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</si>
  <si>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</si>
  <si>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</si>
  <si>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</si>
  <si>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</si>
  <si>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</si>
  <si>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</si>
  <si>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</si>
  <si>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</si>
  <si>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</si>
  <si>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</si>
  <si>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</si>
  <si>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</si>
  <si>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</si>
  <si>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</si>
  <si>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</si>
  <si>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</si>
  <si>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</si>
  <si>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</si>
  <si>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</si>
  <si>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</si>
  <si>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</si>
  <si>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</si>
  <si>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</si>
  <si>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</si>
  <si>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</si>
  <si>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</si>
  <si>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</si>
  <si>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</si>
  <si>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</si>
  <si>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</si>
  <si>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</si>
  <si>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</si>
  <si>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</si>
  <si>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</si>
  <si>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</si>
  <si>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</si>
  <si>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</si>
  <si>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</si>
  <si>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</si>
  <si>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</si>
  <si>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</si>
  <si>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</si>
  <si>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</si>
  <si>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</si>
  <si>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</si>
  <si>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</si>
  <si>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</si>
  <si>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</si>
  <si>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</si>
  <si>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</si>
  <si>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</si>
  <si>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</si>
  <si>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</si>
  <si>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</si>
  <si>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</si>
  <si>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</si>
  <si>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</si>
  <si>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</si>
  <si>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</si>
  <si>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</si>
  <si>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</si>
  <si>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</si>
  <si>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</si>
  <si>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</si>
  <si>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</si>
  <si>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</si>
  <si>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</si>
  <si>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</si>
  <si>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</si>
  <si>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</si>
  <si>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</si>
  <si>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</si>
  <si>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</si>
  <si>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</si>
  <si>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</si>
  <si>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</si>
  <si>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</si>
  <si>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</si>
  <si>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</si>
  <si>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</si>
  <si>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</si>
  <si>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</si>
  <si>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</si>
  <si>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</si>
  <si>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</si>
  <si>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</si>
  <si>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</si>
  <si>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</si>
  <si>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</si>
  <si>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</si>
  <si>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</si>
  <si>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</si>
  <si>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</si>
  <si>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</si>
  <si>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</si>
  <si>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</si>
  <si>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</si>
  <si>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</si>
  <si>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</si>
  <si>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</si>
  <si>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</si>
  <si>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</si>
  <si>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</si>
  <si>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</si>
  <si>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</si>
  <si>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</si>
  <si>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</si>
  <si>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</si>
  <si>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</si>
  <si>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</si>
  <si>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</si>
  <si>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</si>
  <si>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</si>
  <si>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</si>
  <si>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</si>
  <si>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</si>
  <si>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</si>
  <si>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</si>
  <si>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</si>
  <si>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</si>
  <si>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</si>
  <si>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</si>
  <si>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</si>
  <si>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</si>
  <si>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</si>
  <si>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</si>
  <si>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</si>
  <si>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</si>
  <si>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</si>
  <si>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</si>
  <si>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</si>
  <si>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</si>
  <si>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</si>
  <si>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</si>
  <si>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</si>
  <si>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</si>
  <si>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</si>
  <si>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</si>
  <si>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</si>
  <si>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</si>
  <si>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</si>
  <si>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</si>
  <si>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</si>
  <si>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</si>
  <si>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</si>
  <si>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</si>
  <si>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</si>
  <si>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</si>
  <si>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</si>
  <si>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</si>
  <si>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</si>
  <si>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</si>
  <si>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</si>
  <si>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</si>
  <si>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</si>
  <si>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</si>
  <si>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</si>
  <si>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</si>
  <si>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</si>
  <si>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</si>
  <si>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</si>
  <si>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</si>
  <si>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</si>
  <si>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</si>
  <si>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</si>
  <si>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</si>
  <si>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</si>
  <si>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</si>
  <si>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</si>
  <si>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</si>
  <si>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</si>
  <si>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</si>
  <si>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</si>
  <si>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</si>
  <si>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</si>
  <si>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</si>
  <si>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</si>
  <si>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</si>
  <si>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</si>
  <si>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</si>
  <si>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</si>
  <si>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</si>
  <si>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</si>
  <si>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</si>
  <si>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</si>
  <si>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</si>
  <si>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</si>
  <si>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</si>
  <si>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</si>
  <si>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</si>
  <si>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</si>
  <si>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</si>
  <si>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</si>
  <si>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</si>
  <si>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</si>
  <si>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</si>
  <si>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</si>
  <si>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</si>
  <si>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</si>
  <si>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</si>
  <si>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</si>
  <si>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</si>
  <si>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</si>
  <si>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</si>
  <si>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</si>
  <si>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</si>
  <si>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</si>
  <si>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</si>
  <si>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</si>
  <si>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</si>
  <si>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</si>
  <si>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</si>
  <si>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</si>
  <si>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</si>
  <si>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</si>
  <si>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</si>
  <si>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</si>
  <si>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</si>
  <si>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</si>
  <si>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</si>
  <si>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</si>
  <si>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</si>
  <si>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</si>
  <si>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</si>
  <si>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</si>
  <si>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</si>
  <si>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</si>
  <si>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</si>
  <si>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</si>
  <si>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</si>
  <si>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</si>
  <si>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</si>
  <si>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</si>
  <si>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</si>
  <si>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</si>
  <si>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</si>
  <si>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</si>
  <si>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</si>
  <si>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</si>
  <si>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</si>
  <si>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</si>
  <si>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</si>
  <si>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</si>
  <si>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</si>
  <si>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</si>
  <si>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</si>
  <si>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</si>
  <si>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</si>
  <si>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</si>
  <si>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</si>
  <si>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</si>
  <si>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</si>
  <si>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</si>
  <si>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</si>
  <si>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</si>
  <si>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</si>
  <si>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</si>
  <si>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</si>
  <si>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</si>
  <si>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</si>
  <si>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</si>
  <si>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</si>
  <si>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</si>
  <si>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</si>
  <si>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</si>
  <si>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</si>
  <si>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</si>
  <si>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</si>
  <si>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</si>
  <si>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</si>
  <si>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</si>
  <si>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</si>
  <si>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</si>
  <si>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</si>
  <si>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</si>
  <si>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</si>
  <si>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</si>
  <si>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</si>
  <si>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</si>
  <si>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</si>
  <si>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</si>
  <si>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</si>
  <si>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</si>
  <si>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</si>
  <si>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</si>
  <si>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</si>
  <si>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</si>
  <si>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</si>
  <si>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</si>
  <si>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</si>
  <si>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</si>
  <si>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</si>
  <si>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</si>
  <si>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</si>
  <si>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</si>
  <si>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</si>
  <si>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</si>
  <si>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</si>
  <si>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</si>
  <si>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</si>
  <si>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</si>
  <si>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</si>
  <si>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</si>
  <si>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</si>
  <si>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</si>
  <si>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</si>
  <si>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</si>
  <si>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</si>
  <si>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</si>
  <si>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</si>
  <si>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</si>
  <si>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</si>
  <si>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</si>
  <si>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</si>
  <si>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</si>
  <si>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</si>
  <si>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</si>
  <si>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</si>
  <si>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</si>
  <si>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</si>
  <si>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</si>
  <si>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</si>
  <si>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</si>
  <si>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</si>
  <si>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</si>
  <si>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</si>
  <si>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</si>
  <si>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</si>
  <si>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</si>
  <si>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</si>
  <si>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</si>
  <si>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</si>
  <si>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</si>
  <si>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</si>
  <si>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</si>
  <si>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</si>
  <si>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</si>
  <si>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</si>
  <si>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</si>
  <si>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</si>
  <si>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</si>
  <si>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</si>
  <si>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</si>
  <si>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</si>
  <si>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</si>
  <si>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</si>
  <si>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</si>
  <si>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</si>
  <si>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</si>
  <si>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</si>
  <si>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</si>
  <si>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</si>
  <si>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</si>
  <si>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</si>
  <si>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</si>
  <si>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</si>
  <si>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</si>
  <si>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</si>
  <si>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</si>
  <si>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</si>
  <si>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</si>
  <si>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</si>
  <si>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</si>
  <si>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</si>
  <si>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</si>
  <si>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</si>
  <si>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</si>
  <si>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</si>
  <si>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</si>
  <si>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</si>
  <si>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</si>
  <si>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</si>
  <si>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</si>
  <si>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</si>
  <si>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</si>
  <si>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</si>
  <si>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</si>
  <si>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</si>
  <si>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</si>
  <si>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</si>
  <si>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</si>
  <si>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</si>
  <si>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</si>
  <si>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</si>
  <si>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</si>
  <si>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</si>
  <si>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</si>
  <si>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</si>
  <si>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</si>
  <si>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</si>
  <si>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</si>
  <si>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</si>
  <si>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</si>
  <si>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</si>
  <si>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</si>
  <si>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</si>
  <si>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</si>
  <si>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</si>
  <si>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</si>
  <si>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</si>
  <si>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</si>
  <si>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</si>
  <si>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</si>
  <si>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</si>
  <si>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</si>
  <si>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</si>
  <si>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</si>
  <si>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</si>
  <si>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</si>
  <si>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</si>
  <si>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</si>
  <si>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</si>
  <si>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</si>
  <si>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</si>
  <si>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</si>
  <si>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</si>
  <si>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</si>
  <si>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</si>
  <si>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</si>
  <si>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</si>
  <si>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</si>
  <si>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</si>
  <si>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</si>
  <si>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</si>
  <si>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</si>
  <si>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</si>
  <si>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</si>
  <si>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</si>
  <si>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</si>
  <si>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</si>
  <si>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</si>
  <si>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</si>
  <si>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</si>
  <si>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</si>
  <si>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</si>
  <si>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</si>
  <si>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</si>
  <si>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</si>
  <si>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</si>
  <si>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</si>
  <si>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</si>
  <si>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</si>
  <si>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</si>
  <si>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</si>
  <si>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</si>
  <si>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</si>
  <si>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</si>
  <si>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</si>
  <si>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</si>
  <si>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</si>
  <si>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</si>
  <si>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</si>
  <si>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</si>
  <si>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</si>
  <si>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</si>
  <si>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</si>
  <si>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</si>
  <si>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</si>
  <si>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</si>
  <si>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</si>
  <si>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</si>
  <si>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</si>
  <si>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</si>
  <si>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</si>
  <si>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</si>
  <si>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</si>
  <si>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</si>
  <si>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</si>
  <si>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</si>
  <si>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</si>
  <si>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</si>
  <si>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</si>
  <si>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</si>
  <si>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</si>
  <si>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</si>
  <si>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</si>
  <si>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</si>
  <si>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</si>
  <si>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</si>
  <si>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</si>
  <si>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</si>
  <si>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</si>
  <si>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</si>
  <si>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</si>
  <si>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</si>
  <si>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</si>
  <si>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</si>
  <si>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</si>
  <si>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</si>
  <si>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</si>
  <si>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</si>
  <si>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</si>
  <si>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</si>
  <si>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</si>
  <si>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</si>
  <si>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</si>
  <si>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</si>
  <si>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</si>
  <si>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</si>
  <si>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</si>
  <si>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</si>
  <si>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</si>
  <si>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</si>
  <si>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</si>
  <si>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</si>
  <si>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</si>
  <si>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</si>
  <si>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</si>
  <si>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</si>
  <si>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</si>
  <si>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</si>
  <si>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</si>
  <si>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</si>
  <si>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</si>
  <si>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</si>
  <si>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</si>
  <si>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</si>
  <si>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</si>
  <si>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</si>
  <si>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</si>
  <si>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</si>
  <si>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</si>
  <si>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</si>
  <si>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</si>
  <si>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</si>
  <si>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</si>
  <si>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</si>
  <si>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</si>
  <si>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</si>
  <si>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</si>
  <si>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</si>
  <si>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</si>
  <si>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</si>
  <si>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</si>
  <si>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</si>
  <si>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</si>
  <si>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</si>
  <si>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</si>
  <si>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</si>
  <si>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</si>
  <si>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</si>
  <si>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</si>
  <si>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</si>
  <si>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</si>
  <si>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</si>
  <si>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</si>
  <si>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</si>
  <si>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</si>
  <si>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</si>
  <si>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</si>
  <si>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</si>
  <si>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</si>
  <si>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</si>
  <si>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</si>
  <si>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</si>
  <si>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</si>
  <si>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</si>
  <si>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</si>
  <si>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</si>
  <si>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</si>
  <si>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</si>
  <si>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</si>
  <si>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</si>
  <si>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</si>
  <si>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</si>
  <si>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</si>
  <si>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</si>
  <si>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</si>
  <si>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</si>
  <si>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</si>
  <si>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</si>
  <si>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</si>
  <si>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</si>
  <si>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</si>
  <si>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</si>
  <si>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</si>
  <si>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</si>
  <si>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</si>
  <si>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</si>
  <si>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</si>
  <si>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</si>
  <si>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</si>
  <si>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</si>
  <si>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</si>
  <si>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</si>
  <si>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</si>
  <si>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</si>
  <si>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</si>
  <si>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</si>
  <si>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</si>
  <si>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</si>
  <si>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</si>
  <si>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</si>
  <si>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</si>
  <si>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</si>
  <si>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</si>
  <si>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</si>
  <si>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</si>
  <si>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</si>
  <si>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</si>
  <si>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</si>
  <si>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</si>
  <si>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</si>
  <si>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</si>
  <si>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</si>
  <si>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</si>
  <si>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</si>
  <si>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</si>
  <si>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</si>
  <si>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</si>
  <si>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</si>
  <si>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</si>
  <si>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</si>
  <si>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</si>
  <si>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</si>
  <si>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</si>
  <si>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</si>
  <si>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</si>
  <si>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</si>
  <si>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</si>
  <si>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</si>
  <si>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</si>
  <si>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</si>
  <si>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</si>
  <si>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</si>
  <si>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</si>
  <si>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</si>
  <si>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</si>
  <si>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</si>
  <si>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</si>
  <si>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</si>
  <si>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</si>
  <si>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</si>
  <si>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</si>
  <si>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</si>
  <si>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</si>
  <si>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</si>
  <si>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</si>
  <si>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</si>
  <si>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</si>
  <si>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</si>
  <si>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</si>
  <si>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</si>
  <si>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</si>
  <si>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</si>
  <si>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</si>
  <si>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</si>
  <si>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</si>
  <si>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</si>
  <si>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</si>
  <si>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</si>
  <si>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</si>
  <si>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</si>
  <si>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</si>
  <si>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</si>
  <si>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</si>
  <si>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</si>
  <si>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</si>
  <si>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</si>
  <si>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</si>
  <si>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</si>
  <si>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</si>
  <si>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</si>
  <si>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</si>
  <si>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</si>
  <si>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</si>
  <si>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</si>
  <si>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</si>
  <si>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</si>
  <si>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</si>
  <si>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</si>
  <si>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</si>
  <si>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</si>
  <si>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</si>
  <si>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</si>
  <si>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</si>
  <si>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</si>
  <si>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</si>
  <si>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</si>
  <si>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</si>
  <si>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</si>
  <si>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</si>
  <si>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</si>
  <si>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</si>
  <si>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</si>
  <si>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</si>
  <si>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</si>
  <si>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</si>
  <si>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</si>
  <si>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</si>
  <si>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</si>
  <si>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</si>
  <si>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</si>
  <si>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</si>
  <si>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</si>
  <si>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</si>
  <si>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</si>
  <si>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</si>
  <si>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</si>
  <si>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</si>
  <si>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</si>
  <si>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</si>
  <si>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</si>
  <si>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</si>
  <si>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</si>
  <si>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</si>
  <si>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</si>
  <si>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</si>
  <si>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</si>
  <si>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</si>
  <si>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</si>
  <si>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</si>
  <si>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</si>
  <si>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</si>
  <si>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</si>
  <si>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</si>
  <si>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</si>
  <si>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</si>
  <si>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</si>
  <si>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</si>
  <si>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</si>
  <si>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</si>
  <si>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</si>
  <si>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</si>
  <si>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</si>
  <si>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</si>
  <si>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</si>
  <si>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</si>
  <si>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</si>
  <si>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</si>
  <si>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</si>
  <si>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</si>
  <si>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</si>
  <si>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</si>
  <si>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</si>
  <si>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</si>
  <si>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</si>
  <si>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</si>
  <si>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</si>
  <si>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</si>
  <si>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</si>
  <si>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</si>
  <si>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</si>
  <si>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</si>
  <si>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</si>
  <si>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</si>
  <si>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</si>
  <si>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</si>
  <si>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</si>
  <si>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</si>
  <si>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</si>
  <si>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</si>
  <si>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</si>
  <si>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</si>
  <si>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</si>
  <si>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</si>
  <si>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</si>
  <si>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</si>
  <si>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</si>
  <si>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</si>
  <si>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</si>
  <si>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</si>
  <si>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</si>
  <si>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</si>
  <si>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</si>
  <si>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</si>
  <si>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</si>
  <si>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</si>
  <si>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</si>
  <si>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</si>
  <si>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</si>
  <si>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</si>
  <si>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</si>
  <si>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</si>
  <si>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</si>
  <si>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</si>
  <si>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</si>
  <si>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</si>
  <si>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</si>
  <si>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</si>
  <si>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</si>
  <si>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</si>
  <si>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</si>
  <si>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</si>
  <si>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</si>
  <si>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</si>
  <si>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</si>
  <si>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</si>
  <si>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</si>
  <si>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</si>
  <si>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</si>
  <si>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</si>
  <si>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</si>
  <si>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</si>
  <si>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</si>
  <si>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</si>
  <si>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</si>
  <si>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</si>
  <si>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</si>
  <si>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</si>
  <si>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</si>
  <si>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</si>
  <si>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</si>
  <si>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</si>
  <si>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</si>
  <si>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</si>
  <si>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</si>
  <si>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</si>
  <si>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</si>
  <si>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</si>
  <si>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</si>
  <si>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</si>
  <si>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</si>
  <si>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</si>
  <si>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</si>
  <si>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</si>
  <si>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</si>
  <si>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</si>
  <si>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</si>
  <si>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</si>
  <si>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</si>
  <si>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</si>
  <si>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</si>
  <si>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</si>
  <si>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</si>
  <si>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</si>
  <si>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</si>
  <si>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</si>
  <si>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</si>
  <si>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</si>
  <si>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</si>
  <si>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</si>
  <si>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</si>
  <si>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</si>
  <si>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</si>
  <si>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</si>
  <si>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</si>
  <si>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</si>
  <si>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</si>
  <si>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</si>
  <si>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</si>
  <si>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</si>
  <si>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</si>
  <si>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</si>
  <si>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</si>
  <si>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</si>
  <si>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</si>
  <si>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</si>
  <si>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</si>
  <si>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</si>
  <si>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</si>
  <si>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</si>
  <si>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</si>
  <si>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</si>
  <si>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</si>
  <si>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</si>
  <si>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</si>
  <si>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</si>
  <si>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</si>
  <si>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</si>
  <si>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</si>
  <si>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</si>
  <si>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</si>
  <si>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</si>
  <si>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</si>
  <si>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</si>
  <si>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</si>
  <si>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</si>
  <si>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</si>
  <si>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</si>
  <si>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</si>
  <si>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</si>
  <si>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</si>
  <si>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</si>
  <si>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</si>
  <si>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</si>
  <si>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</si>
  <si>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</si>
  <si>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</si>
  <si>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</si>
  <si>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</si>
  <si>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</si>
  <si>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</si>
  <si>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</si>
  <si>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</si>
  <si>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</si>
  <si>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</si>
  <si>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</si>
  <si>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</si>
  <si>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</si>
  <si>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</si>
  <si>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</si>
  <si>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</si>
  <si>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</si>
  <si>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</si>
  <si>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</si>
  <si>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</si>
  <si>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</si>
  <si>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</si>
  <si>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</si>
  <si>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</si>
  <si>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</si>
  <si>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</si>
  <si>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</si>
  <si>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</si>
  <si>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</si>
  <si>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</si>
  <si>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</si>
  <si>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</si>
  <si>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</si>
  <si>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</si>
  <si>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</si>
  <si>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</si>
  <si>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</si>
  <si>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</si>
  <si>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</si>
  <si>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</si>
  <si>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</si>
  <si>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</si>
  <si>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</si>
  <si>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</si>
  <si>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</si>
  <si>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</si>
  <si>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</si>
  <si>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</si>
  <si>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</si>
  <si>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</si>
  <si>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</si>
  <si>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</si>
  <si>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</si>
  <si>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</si>
  <si>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</si>
  <si>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</si>
  <si>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</si>
  <si>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</si>
  <si>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</si>
  <si>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</si>
  <si>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</si>
  <si>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</si>
  <si>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</si>
  <si>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</si>
  <si>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</si>
  <si>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</si>
  <si>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</si>
  <si>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</si>
  <si>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</si>
  <si>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</si>
  <si>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</si>
  <si>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</si>
  <si>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</si>
  <si>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</si>
  <si>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</si>
  <si>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</si>
  <si>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</si>
  <si>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</si>
  <si>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</si>
  <si>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</si>
  <si>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</si>
  <si>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</si>
  <si>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</si>
  <si>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</si>
  <si>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</si>
  <si>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</si>
  <si>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</si>
  <si>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</si>
  <si>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</si>
  <si>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</si>
  <si>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</si>
  <si>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</si>
  <si>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</si>
  <si>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</si>
  <si>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</si>
  <si>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</si>
  <si>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</si>
  <si>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</si>
  <si>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</si>
  <si>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</si>
  <si>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</si>
  <si>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</si>
  <si>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</si>
  <si>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</si>
  <si>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</si>
  <si>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</si>
  <si>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</si>
  <si>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</si>
  <si>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</si>
  <si>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</si>
  <si>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</si>
  <si>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</si>
  <si>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</si>
  <si>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</si>
  <si>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</si>
  <si>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</si>
  <si>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</si>
  <si>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</si>
  <si>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</si>
  <si>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</si>
  <si>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</si>
  <si>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</si>
  <si>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</si>
  <si>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</si>
  <si>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</si>
  <si>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</si>
  <si>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</si>
  <si>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</si>
  <si>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</si>
  <si>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</si>
  <si>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</si>
  <si>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</si>
  <si>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</si>
  <si>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</si>
  <si>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</si>
  <si>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</si>
  <si>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</si>
  <si>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</si>
  <si>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</si>
  <si>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</si>
  <si>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</si>
  <si>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</si>
  <si>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</si>
  <si>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</si>
  <si>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</si>
  <si>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</si>
  <si>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</si>
  <si>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</si>
  <si>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</si>
  <si>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</si>
  <si>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</si>
  <si>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</si>
  <si>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</si>
  <si>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</si>
  <si>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</si>
  <si>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</si>
  <si>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</si>
  <si>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</si>
  <si>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</si>
  <si>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</si>
  <si>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</si>
  <si>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</si>
  <si>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</si>
  <si>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</si>
  <si>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</si>
  <si>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</si>
  <si>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</si>
  <si>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</si>
  <si>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</si>
  <si>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</si>
  <si>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</si>
  <si>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</si>
  <si>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</si>
  <si>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</si>
  <si>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</si>
  <si>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</si>
  <si>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</si>
  <si>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</si>
  <si>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</si>
  <si>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</si>
  <si>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</si>
  <si>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</si>
  <si>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</si>
  <si>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</si>
  <si>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</si>
  <si>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</si>
  <si>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</si>
  <si>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</si>
  <si>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</si>
  <si>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</si>
  <si>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</si>
  <si>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</si>
  <si>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</si>
  <si>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</si>
  <si>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</si>
  <si>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</si>
  <si>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</si>
  <si>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</si>
  <si>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</si>
  <si>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</si>
  <si>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</si>
  <si>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</si>
  <si>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</si>
  <si>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</si>
  <si>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</si>
  <si>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</si>
  <si>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</si>
  <si>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</si>
  <si>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</si>
  <si>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</si>
  <si>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</si>
  <si>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</si>
  <si>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</si>
  <si>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</si>
  <si>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</si>
  <si>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</si>
  <si>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</si>
  <si>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</si>
  <si>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</si>
  <si>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</si>
  <si>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</si>
  <si>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</si>
  <si>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</si>
  <si>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</si>
  <si>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</si>
  <si>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</si>
  <si>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</si>
  <si>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</si>
  <si>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</si>
  <si>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</si>
  <si>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</si>
  <si>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</si>
  <si>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</si>
  <si>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</si>
  <si>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</si>
  <si>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</si>
  <si>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</si>
  <si>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</si>
  <si>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</si>
  <si>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</si>
  <si>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</si>
  <si>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</si>
  <si>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</si>
  <si>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</si>
  <si>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</si>
  <si>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</si>
  <si>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</si>
  <si>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</si>
  <si>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</si>
  <si>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</si>
  <si>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</si>
  <si>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</si>
  <si>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</si>
  <si>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</si>
  <si>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</si>
  <si>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</si>
  <si>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</si>
  <si>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</si>
  <si>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</si>
  <si>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</si>
  <si>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</si>
  <si>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</si>
  <si>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</si>
  <si>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</si>
  <si>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</si>
  <si>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</si>
  <si>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</si>
  <si>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</si>
  <si>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</si>
  <si>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</si>
  <si>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</si>
  <si>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</si>
  <si>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</si>
  <si>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</si>
  <si>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</si>
  <si>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</si>
  <si>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</si>
  <si>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</si>
  <si>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</si>
  <si>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</si>
  <si>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</si>
  <si>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</si>
  <si>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</si>
  <si>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</si>
  <si>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</si>
  <si>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</si>
  <si>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</si>
  <si>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</si>
  <si>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</si>
  <si>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</si>
  <si>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</si>
  <si>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</si>
  <si>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</si>
  <si>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</si>
  <si>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</si>
  <si>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</si>
  <si>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</si>
  <si>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</si>
  <si>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</si>
  <si>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</si>
  <si>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</si>
  <si>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</si>
  <si>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</si>
  <si>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</si>
  <si>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</si>
  <si>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</si>
  <si>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</si>
  <si>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</si>
  <si>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</si>
  <si>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</si>
  <si>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</si>
  <si>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</si>
  <si>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</si>
  <si>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</si>
  <si>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</si>
  <si>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</si>
  <si>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</si>
  <si>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</si>
  <si>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</si>
  <si>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</si>
  <si>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</si>
  <si>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</si>
  <si>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</si>
  <si>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</si>
  <si>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</si>
  <si>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</si>
  <si>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</si>
  <si>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</si>
  <si>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</si>
  <si>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</si>
  <si>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</si>
  <si>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</si>
  <si>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</si>
  <si>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</si>
  <si>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</si>
  <si>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</si>
  <si>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</si>
  <si>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</si>
  <si>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</si>
  <si>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</si>
  <si>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</si>
  <si>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</si>
  <si>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</si>
  <si>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</si>
  <si>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</si>
  <si>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</si>
  <si>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</si>
  <si>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</si>
  <si>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</si>
  <si>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</si>
  <si>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</si>
  <si>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</si>
  <si>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</si>
  <si>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</si>
  <si>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</si>
  <si>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</si>
  <si>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</si>
  <si>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</si>
  <si>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</si>
  <si>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</si>
  <si>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</si>
  <si>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</si>
  <si>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</si>
  <si>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</si>
  <si>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</si>
  <si>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</si>
  <si>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</si>
  <si>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</si>
  <si>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</si>
  <si>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</si>
  <si>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</si>
  <si>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</si>
  <si>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</si>
  <si>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</si>
  <si>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</si>
  <si>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</si>
  <si>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</si>
  <si>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</si>
  <si>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</si>
  <si>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</si>
  <si>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</si>
  <si>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</si>
  <si>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</si>
  <si>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</si>
  <si>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</si>
  <si>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</si>
  <si>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</si>
  <si>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</si>
  <si>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</si>
  <si>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</si>
  <si>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</si>
  <si>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</si>
  <si>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</si>
  <si>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</si>
  <si>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</si>
  <si>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</si>
  <si>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</si>
  <si>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</si>
  <si>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</si>
  <si>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</si>
  <si>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</si>
  <si>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</si>
  <si>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</si>
  <si>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</si>
  <si>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</si>
  <si>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</si>
  <si>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</si>
  <si>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</si>
  <si>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</si>
  <si>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</si>
  <si>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</si>
  <si>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</si>
  <si>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</si>
  <si>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</si>
  <si>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</si>
  <si>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</si>
  <si>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</si>
  <si>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</si>
  <si>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</si>
  <si>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</si>
  <si>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</si>
  <si>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</si>
  <si>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</si>
  <si>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</si>
  <si>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</si>
  <si>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</si>
  <si>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</si>
  <si>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</si>
  <si>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</si>
  <si>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</si>
  <si>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</si>
  <si>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</si>
  <si>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</si>
  <si>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</si>
  <si>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</si>
  <si>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</si>
  <si>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</si>
  <si>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</si>
  <si>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</si>
  <si>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</si>
  <si>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</si>
  <si>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</si>
  <si>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</si>
  <si>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</si>
  <si>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</si>
  <si>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</si>
  <si>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</si>
  <si>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</si>
  <si>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</si>
  <si>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</si>
  <si>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</si>
  <si>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</si>
  <si>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</si>
  <si>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</si>
  <si>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</si>
  <si>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</si>
  <si>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</si>
  <si>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</si>
  <si>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</si>
  <si>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</si>
  <si>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</si>
  <si>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</si>
  <si>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</si>
  <si>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</si>
  <si>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</si>
  <si>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</si>
  <si>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</si>
  <si>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</si>
  <si>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</si>
  <si>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</si>
  <si>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</si>
  <si>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</si>
  <si>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</si>
  <si>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</si>
  <si>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</si>
  <si>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</si>
  <si>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</si>
  <si>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</si>
  <si>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</si>
  <si>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</si>
  <si>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</si>
  <si>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</si>
  <si>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</si>
  <si>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</si>
  <si>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</si>
  <si>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</si>
  <si>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</si>
  <si>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</si>
  <si>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</si>
  <si>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</si>
  <si>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</si>
  <si>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</si>
  <si>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</si>
  <si>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</si>
  <si>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</si>
  <si>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</si>
  <si>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</si>
  <si>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</si>
  <si>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</si>
  <si>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</si>
  <si>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</si>
  <si>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</si>
  <si>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</si>
  <si>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</si>
  <si>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</si>
  <si>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</si>
  <si>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</si>
  <si>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</si>
  <si>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</si>
  <si>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</si>
  <si>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</si>
  <si>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</si>
  <si>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</si>
  <si>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</si>
  <si>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</si>
  <si>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</si>
  <si>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</si>
  <si>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</si>
  <si>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</si>
  <si>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</si>
  <si>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</si>
  <si>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</si>
  <si>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</si>
  <si>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</si>
  <si>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</si>
  <si>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</si>
  <si>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</si>
  <si>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</si>
  <si>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</si>
  <si>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</si>
  <si>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</si>
  <si>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</si>
  <si>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</si>
  <si>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</si>
  <si>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</si>
  <si>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</si>
  <si>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</si>
  <si>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</si>
  <si>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</si>
  <si>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</si>
  <si>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</si>
  <si>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</si>
  <si>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</si>
  <si>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</si>
  <si>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</si>
  <si>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</si>
  <si>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</si>
  <si>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</si>
  <si>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</si>
  <si>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</si>
  <si>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</si>
  <si>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</si>
  <si>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</si>
  <si>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</si>
  <si>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</si>
  <si>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</si>
  <si>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</si>
  <si>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</si>
  <si>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</si>
  <si>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</si>
  <si>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</si>
  <si>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</si>
  <si>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</si>
  <si>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</si>
  <si>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</si>
  <si>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</si>
  <si>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</si>
  <si>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</si>
  <si>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</si>
  <si>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</si>
  <si>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</si>
  <si>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</si>
  <si>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</si>
  <si>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</si>
  <si>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</si>
  <si>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</si>
  <si>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</si>
  <si>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</si>
  <si>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</si>
  <si>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</si>
  <si>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</si>
  <si>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</si>
  <si>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</si>
  <si>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</si>
  <si>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</si>
  <si>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</si>
  <si>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</si>
  <si>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</si>
  <si>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</si>
  <si>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</si>
  <si>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</si>
  <si>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</si>
  <si>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</si>
  <si>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</si>
  <si>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</si>
  <si>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</si>
  <si>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</si>
  <si>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</si>
  <si>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</si>
  <si>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</si>
  <si>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</si>
  <si>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</si>
  <si>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</si>
  <si>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</si>
  <si>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</si>
  <si>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</si>
  <si>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</si>
  <si>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</si>
  <si>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</si>
  <si>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</si>
  <si>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</si>
  <si>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</si>
  <si>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</si>
  <si>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</si>
  <si>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</si>
  <si>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</si>
  <si>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</si>
  <si>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</si>
  <si>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</si>
  <si>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</si>
  <si>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</si>
  <si>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</si>
  <si>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</si>
  <si>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</si>
  <si>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</si>
  <si>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</si>
  <si>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</si>
  <si>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</si>
  <si>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</si>
  <si>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</si>
  <si>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</si>
  <si>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</si>
  <si>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</si>
  <si>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</si>
  <si>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</si>
  <si>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</si>
  <si>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</si>
  <si>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</si>
  <si>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</si>
  <si>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</si>
  <si>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</si>
  <si>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</si>
  <si>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</si>
  <si>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</si>
  <si>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</si>
  <si>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</si>
  <si>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</si>
  <si>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</si>
  <si>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</si>
  <si>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</si>
  <si>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</si>
  <si>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</si>
  <si>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</si>
  <si>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</si>
  <si>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</si>
  <si>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</si>
  <si>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</si>
  <si>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</si>
  <si>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</si>
  <si>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</si>
  <si>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</si>
  <si>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</si>
  <si>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</si>
  <si>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</si>
  <si>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</si>
  <si>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</si>
  <si>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</si>
  <si>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</si>
  <si>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</si>
  <si>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</si>
  <si>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</si>
  <si>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</si>
  <si>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</si>
  <si>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</si>
  <si>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</si>
  <si>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</si>
  <si>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</si>
  <si>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</si>
  <si>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</si>
  <si>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</si>
  <si>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</si>
  <si>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</si>
  <si>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</si>
  <si>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</si>
  <si>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</si>
  <si>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</si>
  <si>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</si>
  <si>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</si>
  <si>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</si>
  <si>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</si>
  <si>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</si>
  <si>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</si>
  <si>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</si>
  <si>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</si>
  <si>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</si>
  <si>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</si>
  <si>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</si>
  <si>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</si>
  <si>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</si>
  <si>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</si>
  <si>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</si>
  <si>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</si>
  <si>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</si>
  <si>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</si>
  <si>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</si>
  <si>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</si>
  <si>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</si>
  <si>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</si>
  <si>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</si>
  <si>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</si>
  <si>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</si>
  <si>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</si>
  <si>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</si>
  <si>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</si>
  <si>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</si>
  <si>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</si>
  <si>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</si>
  <si>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</si>
  <si>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</si>
  <si>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</si>
  <si>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</si>
  <si>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</si>
  <si>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</si>
  <si>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</si>
  <si>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</si>
  <si>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</si>
  <si>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</si>
  <si>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</si>
  <si>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</si>
  <si>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</si>
  <si>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</si>
  <si>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</si>
  <si>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</si>
  <si>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</si>
  <si>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</si>
  <si>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</si>
  <si>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</si>
  <si>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</si>
  <si>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</si>
  <si>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</si>
  <si>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</si>
  <si>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</si>
  <si>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</si>
  <si>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</si>
  <si>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</si>
  <si>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</si>
  <si>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</si>
  <si>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</si>
  <si>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</si>
  <si>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</si>
  <si>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</si>
  <si>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</si>
  <si>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</si>
  <si>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</si>
  <si>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</si>
  <si>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</si>
  <si>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</si>
  <si>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</si>
  <si>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</si>
  <si>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</si>
  <si>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</si>
  <si>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</si>
  <si>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</si>
  <si>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</si>
  <si>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</si>
  <si>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</si>
  <si>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</si>
  <si>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</si>
  <si>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</si>
  <si>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</si>
  <si>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</si>
  <si>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</si>
  <si>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</si>
  <si>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</si>
  <si>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</si>
  <si>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</si>
  <si>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</si>
  <si>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</si>
  <si>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</si>
  <si>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</si>
  <si>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</si>
  <si>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</si>
  <si>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</si>
  <si>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</si>
  <si>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</si>
  <si>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</si>
  <si>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</si>
  <si>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</si>
  <si>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</si>
  <si>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</si>
  <si>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</si>
  <si>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</si>
  <si>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</si>
  <si>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</si>
  <si>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</si>
  <si>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</si>
  <si>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</si>
  <si>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</si>
  <si>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</si>
  <si>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</si>
  <si>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</si>
  <si>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</si>
  <si>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</si>
  <si>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</si>
  <si>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</si>
  <si>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</si>
  <si>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</si>
  <si>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</si>
  <si>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</si>
  <si>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</si>
  <si>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</si>
  <si>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</si>
  <si>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</si>
  <si>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</si>
  <si>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</si>
  <si>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</si>
  <si>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</si>
  <si>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</si>
  <si>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</si>
  <si>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</si>
  <si>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</si>
  <si>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</si>
  <si>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</si>
  <si>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</si>
  <si>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</si>
  <si>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</si>
  <si>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</si>
  <si>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</si>
  <si>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</si>
  <si>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</si>
  <si>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</si>
  <si>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</si>
  <si>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</si>
  <si>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</si>
  <si>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</si>
  <si>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</si>
  <si>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</si>
  <si>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</si>
  <si>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</si>
  <si>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</si>
  <si>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</si>
  <si>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</si>
  <si>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</si>
  <si>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</si>
  <si>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</si>
  <si>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</si>
  <si>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</si>
  <si>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</si>
  <si>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</si>
  <si>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</si>
  <si>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</si>
  <si>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</si>
  <si>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</si>
  <si>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</si>
  <si>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</si>
  <si>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</si>
  <si>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</si>
  <si>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</si>
  <si>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</si>
  <si>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</si>
  <si>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</si>
  <si>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</si>
  <si>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</si>
  <si>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</si>
  <si>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</si>
  <si>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</si>
  <si>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</si>
  <si>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</si>
  <si>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</si>
  <si>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</si>
  <si>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</si>
  <si>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</si>
  <si>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</si>
  <si>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</si>
  <si>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</si>
  <si>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</si>
  <si>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</si>
  <si>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</si>
  <si>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</si>
  <si>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</si>
  <si>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</si>
  <si>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</si>
  <si>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</si>
  <si>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</si>
  <si>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</si>
  <si>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</si>
  <si>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</si>
  <si>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</si>
  <si>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</si>
  <si>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</si>
  <si>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</si>
  <si>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</si>
  <si>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</si>
  <si>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</si>
  <si>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</si>
  <si>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</si>
  <si>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</si>
  <si>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</si>
  <si>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</si>
  <si>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</si>
  <si>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</si>
  <si>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</si>
  <si>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</si>
  <si>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</si>
  <si>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</si>
  <si>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</si>
  <si>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</si>
  <si>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</si>
  <si>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</si>
  <si>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</si>
  <si>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</si>
  <si>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</si>
  <si>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</si>
  <si>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</si>
  <si>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</si>
  <si>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</si>
  <si>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</si>
  <si>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</si>
  <si>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</si>
  <si>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</si>
  <si>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</si>
  <si>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</si>
  <si>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</si>
  <si>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</si>
  <si>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</si>
  <si>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</si>
  <si>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</si>
  <si>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</si>
  <si>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</si>
  <si>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</si>
  <si>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</si>
  <si>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</si>
  <si>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</si>
  <si>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</si>
  <si>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</si>
  <si>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</si>
  <si>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</si>
  <si>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</si>
  <si>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</si>
  <si>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</si>
  <si>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</si>
  <si>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</si>
  <si>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</si>
  <si>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</si>
  <si>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</si>
  <si>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</si>
  <si>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</si>
  <si>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</si>
  <si>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</si>
  <si>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</si>
  <si>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</si>
  <si>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</si>
  <si>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</si>
  <si>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</si>
  <si>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</si>
  <si>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</si>
  <si>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</si>
  <si>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</si>
  <si>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</si>
  <si>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</si>
  <si>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</si>
  <si>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</si>
  <si>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</si>
  <si>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</si>
  <si>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</si>
  <si>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</si>
  <si>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</si>
  <si>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</si>
  <si>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</si>
  <si>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</si>
  <si>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</si>
  <si>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</si>
  <si>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</si>
  <si>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</si>
  <si>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</si>
  <si>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</si>
  <si>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</si>
  <si>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</si>
  <si>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</si>
  <si>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</si>
  <si>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</si>
  <si>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</si>
  <si>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</si>
  <si>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</si>
  <si>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</si>
  <si>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</si>
  <si>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</si>
  <si>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</si>
  <si>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</si>
  <si>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</si>
  <si>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</si>
  <si>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</si>
  <si>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</si>
  <si>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</si>
  <si>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</si>
  <si>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</si>
  <si>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</si>
  <si>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</si>
  <si>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</si>
  <si>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</si>
  <si>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</si>
  <si>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</si>
  <si>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</si>
  <si>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</si>
  <si>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</si>
  <si>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</si>
  <si>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</si>
  <si>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</si>
  <si>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</si>
  <si>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</si>
  <si>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</si>
  <si>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</si>
  <si>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</si>
  <si>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</si>
  <si>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</si>
  <si>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</si>
  <si>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</si>
  <si>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</si>
  <si>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</si>
  <si>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</si>
  <si>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</si>
  <si>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</si>
  <si>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</si>
  <si>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</si>
  <si>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</si>
  <si>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</si>
  <si>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</si>
  <si>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</si>
  <si>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2021-41-10001115</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</si>
  <si>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</si>
  <si>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INSTITUTO COLOMBIANO DE BIENESTAR FAMILIAR</t>
  </si>
  <si>
    <t>FONADE</t>
  </si>
  <si>
    <t>MEN - ICETEX</t>
  </si>
  <si>
    <t>MUNICIPIO DE PAICOL</t>
  </si>
  <si>
    <t>114</t>
  </si>
  <si>
    <t>122</t>
  </si>
  <si>
    <t>123</t>
  </si>
  <si>
    <t>067</t>
  </si>
  <si>
    <t>068</t>
  </si>
  <si>
    <t>136</t>
  </si>
  <si>
    <t>07/12/2018</t>
  </si>
  <si>
    <t>137</t>
  </si>
  <si>
    <t>30/11/2018</t>
  </si>
  <si>
    <t>199</t>
  </si>
  <si>
    <t>01/08/2018</t>
  </si>
  <si>
    <t>25/12/2018</t>
  </si>
  <si>
    <t>202</t>
  </si>
  <si>
    <t>209</t>
  </si>
  <si>
    <t>05/12/2018</t>
  </si>
  <si>
    <t>472</t>
  </si>
  <si>
    <t>15/12/2017</t>
  </si>
  <si>
    <t>31/07/2018</t>
  </si>
  <si>
    <t>456</t>
  </si>
  <si>
    <t>16/12/2017</t>
  </si>
  <si>
    <t>455</t>
  </si>
  <si>
    <t>054</t>
  </si>
  <si>
    <t>15/01/2018</t>
  </si>
  <si>
    <t>047</t>
  </si>
  <si>
    <t>10/01/2018</t>
  </si>
  <si>
    <t>298</t>
  </si>
  <si>
    <t>24/08/2017</t>
  </si>
  <si>
    <t>574</t>
  </si>
  <si>
    <t>16/12/2016</t>
  </si>
  <si>
    <t>575</t>
  </si>
  <si>
    <t>594</t>
  </si>
  <si>
    <t>225</t>
  </si>
  <si>
    <t>25/01/2016</t>
  </si>
  <si>
    <t>31/10/2016</t>
  </si>
  <si>
    <t>198</t>
  </si>
  <si>
    <t>179</t>
  </si>
  <si>
    <t>158</t>
  </si>
  <si>
    <t>15/12/2016</t>
  </si>
  <si>
    <t>157</t>
  </si>
  <si>
    <t>26/01/2016</t>
  </si>
  <si>
    <t>150</t>
  </si>
  <si>
    <t>357</t>
  </si>
  <si>
    <t>16/12/2014</t>
  </si>
  <si>
    <t>31/12/2015</t>
  </si>
  <si>
    <t>381</t>
  </si>
  <si>
    <t>01/01/2015</t>
  </si>
  <si>
    <t>396</t>
  </si>
  <si>
    <t>28/09/2015</t>
  </si>
  <si>
    <t>294</t>
  </si>
  <si>
    <t>01/11/2014</t>
  </si>
  <si>
    <t>15/12/2014</t>
  </si>
  <si>
    <t>348</t>
  </si>
  <si>
    <t>30/09/2013</t>
  </si>
  <si>
    <t>477</t>
  </si>
  <si>
    <t>18/12/2012</t>
  </si>
  <si>
    <t>31/12/2014</t>
  </si>
  <si>
    <t>431</t>
  </si>
  <si>
    <t>17/12/2012</t>
  </si>
  <si>
    <t>21/12/2014</t>
  </si>
  <si>
    <t>2122290</t>
  </si>
  <si>
    <t>2122289</t>
  </si>
  <si>
    <t>17/09/2012</t>
  </si>
  <si>
    <t>15/12/2012</t>
  </si>
  <si>
    <t>2112249</t>
  </si>
  <si>
    <t>16/01/2012</t>
  </si>
  <si>
    <t>15/05/2012</t>
  </si>
  <si>
    <t>398</t>
  </si>
  <si>
    <t>17/10/2012</t>
  </si>
  <si>
    <t>31/12/2012</t>
  </si>
  <si>
    <t>400</t>
  </si>
  <si>
    <t>30/12/2012</t>
  </si>
  <si>
    <t>FPI412145</t>
  </si>
  <si>
    <t>15/11/2012</t>
  </si>
  <si>
    <t>28/06/2013</t>
  </si>
  <si>
    <t>FPI41884</t>
  </si>
  <si>
    <t>16/09/2011</t>
  </si>
  <si>
    <t>15/12/2011</t>
  </si>
  <si>
    <t>FPI41292</t>
  </si>
  <si>
    <t>30/09/2010</t>
  </si>
  <si>
    <t>23/09/2011</t>
  </si>
  <si>
    <t>FPI41072</t>
  </si>
  <si>
    <t>22/02/2010</t>
  </si>
  <si>
    <t>15/12/2010</t>
  </si>
  <si>
    <t>003</t>
  </si>
  <si>
    <t>211</t>
  </si>
  <si>
    <t>20/04/2009</t>
  </si>
  <si>
    <t>19/08/2009</t>
  </si>
  <si>
    <t>201</t>
  </si>
  <si>
    <t>18/04/2009</t>
  </si>
  <si>
    <t>17/08/2009</t>
  </si>
  <si>
    <t>349</t>
  </si>
  <si>
    <t>09/10/2008</t>
  </si>
  <si>
    <t>12/12/2008</t>
  </si>
  <si>
    <t>203</t>
  </si>
  <si>
    <t>27/06/2008</t>
  </si>
  <si>
    <t>191</t>
  </si>
  <si>
    <t>18/06/2008</t>
  </si>
  <si>
    <t>Prestar el servicio de Centro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</si>
  <si>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</si>
  <si>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educación inicial en el margo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</si>
  <si>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margo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</si>
  <si>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</si>
  <si>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</si>
  <si>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</si>
  <si>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</si>
  <si>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de cinco (5) años de familias en situación de vulnerabilidad, de conformidad con las directrices, lineamientos, y parámetros establecios por el ICBF, así como regular las relaciones entre las partes derivadas de la entrega de aportes del ICBF a la endidad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</si>
  <si>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</si>
  <si>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</si>
  <si>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Atender integralmente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</si>
  <si>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</si>
  <si>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Estratégia "De cero a siempre", de conformidad con la directrices, lineamientos y parámetros establecidos por el ICBF, así como regular las relaciones entre las partes derivadas de la entrega de aportes del ICBF al a EL CONTRATISTA, para que este asuma con su personal y bajo su exclusiva responsabilidad dicha atención.</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</si>
  <si>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 a través de propuestas de intervención oportunas, pertinentes y de calidad</t>
  </si>
  <si>
    <t>En virtud del presente contrato EL OPERADOR se obliga con FONADE a prestar atención integral en educación inicial, cuidado y nutrición a los niños y niñas menores de cinco (5) años en condición de vulnerabilidad, vinculados al Programa de Atención Integral a la Primer Infancia - PAIPI en tránsito a la estratégia de Cero a Siempre</t>
  </si>
  <si>
    <t>Prestación de servicios para brindar atención integral en educación inicial, cuidado y nutrición, a los niños y niñas menores de cinco (5) años del SISBEN I y II o desplazados, beneficiarios del Programa de Atención Integral a la Primera Infancia -PAIPI- en la Modalidad o las modalidades de atención seleccionada(s), según anexo adjunto al presente convenio</t>
  </si>
  <si>
    <t>Brindar atención integral a la primera infancia, en el marco de la estrategia "De Cero a Siempre" en el Departamento del Huila, en el Centro Zonal ICBF Garzón</t>
  </si>
  <si>
    <t>Brindar atención integral a la primera infancia, en los Centros de Desarrollo Infantil Temprano, en el marco de la estrategia "De Cero a Siempre" en el Departamento del Huila, en el Centro Zonal ICBF Garzón</t>
  </si>
  <si>
    <t>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</si>
  <si>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según anexo adjunto al presente convenio </t>
  </si>
  <si>
    <t xml:space="preserve">Prestación de servicios para brindar atención integral en educación inicial, cuidado y nutrición, a los niños y niñas menores de cinco (5) años del SISBEN I y II o en situación de desplazamiento, beneficiarios del Programa de Atención Integral a la Primera Infancia - PAIPI, en la modalidad o modalidades de atención seleccionada (s) la entidad territorial adherente. </t>
  </si>
  <si>
    <t>Aunar esfuerzos para brindar atención integral en educación inicial, cuidado y nutrición a los niños y niñas menores de cinco (5) años del SISBEN I y II o desplazados, de acuerdo a los lineamientos establecidos por el MEN dentro del programa de atención integral a la Primera Infancia - PIPI- en la modalidad entorno familiar en el municipio de Paicol</t>
  </si>
  <si>
    <t>Brindar a los niños y niñas beneficairos del Programa de Hogares Comunitarios del ICBF la atención en el Entorno Comunitario encamidada a complementar con un componente educativo el cuidado y nutrición que reciben actualmente</t>
  </si>
  <si>
    <t>Brindar la atención en el Entorno Familiar, dirigida a los niños y niñas de las zonas rurales y cabeceras municipales (menores de treinta mil (30.000) habitantes, que por su situación geográfica no pueden acceder a un Centro Infantil.</t>
  </si>
  <si>
    <t>076</t>
  </si>
  <si>
    <t>133</t>
  </si>
  <si>
    <t>154</t>
  </si>
  <si>
    <t>41-113159-2020</t>
  </si>
  <si>
    <t>41_113164-2020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</si>
  <si>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</si>
  <si>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</si>
  <si>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</si>
  <si>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PEDRO JOSE RAMIREZ RAMIREZ</t>
  </si>
  <si>
    <t>Calle 10 No. 6 49 Garzón Huila</t>
  </si>
  <si>
    <t xml:space="preserve">3124822472 -  8336181 </t>
  </si>
  <si>
    <t>Calle 2 D No. 4 A 29 Garzón Huila</t>
  </si>
  <si>
    <t>administrativo@corpmidi.com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</si>
</sst>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8" zoomScale="139" zoomScaleNormal="139" zoomScaleSheetLayoutView="40" zoomScalePageLayoutView="40" workbookViewId="0">
      <selection activeCell="L118" sqref="L118"/>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1" t="s">
        <v>2654</v>
      </c>
      <c r="D2" s="212"/>
      <c r="E2" s="212"/>
      <c r="F2" s="212"/>
      <c r="G2" s="212"/>
      <c r="H2" s="212"/>
      <c r="I2" s="212"/>
      <c r="J2" s="212"/>
      <c r="K2" s="212"/>
      <c r="L2" s="232" t="s">
        <v>2640</v>
      </c>
      <c r="M2" s="232"/>
      <c r="N2" s="237" t="s">
        <v>2641</v>
      </c>
      <c r="O2" s="238"/>
    </row>
    <row r="3" spans="1:20" ht="33" customHeight="1" x14ac:dyDescent="0.2">
      <c r="A3" s="9"/>
      <c r="B3" s="8"/>
      <c r="C3" s="213"/>
      <c r="D3" s="214"/>
      <c r="E3" s="214"/>
      <c r="F3" s="214"/>
      <c r="G3" s="214"/>
      <c r="H3" s="214"/>
      <c r="I3" s="214"/>
      <c r="J3" s="214"/>
      <c r="K3" s="214"/>
      <c r="L3" s="239" t="s">
        <v>1</v>
      </c>
      <c r="M3" s="239"/>
      <c r="N3" s="239" t="s">
        <v>2642</v>
      </c>
      <c r="O3" s="241"/>
    </row>
    <row r="4" spans="1:20" ht="24.75" customHeight="1" thickBot="1" x14ac:dyDescent="0.25">
      <c r="A4" s="10"/>
      <c r="B4" s="12"/>
      <c r="C4" s="215"/>
      <c r="D4" s="216"/>
      <c r="E4" s="216"/>
      <c r="F4" s="216"/>
      <c r="G4" s="216"/>
      <c r="H4" s="216"/>
      <c r="I4" s="216"/>
      <c r="J4" s="216"/>
      <c r="K4" s="216"/>
      <c r="L4" s="242" t="s">
        <v>0</v>
      </c>
      <c r="M4" s="242"/>
      <c r="N4" s="242"/>
      <c r="O4" s="24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3" t="str">
        <f>HYPERLINK("#MI_Oferente_Singular!B20","IDENTIFICACIÓN DEL OFERENTE")</f>
        <v>IDENTIFICACIÓN DEL OFERENTE</v>
      </c>
      <c r="C8" s="162"/>
      <c r="D8" s="48"/>
      <c r="E8" s="233" t="str">
        <f>HYPERLINK("#MI_Oferente_Singular!A114","CAPACIDAD RESIDUAL")</f>
        <v>CAPACIDAD RESIDUAL</v>
      </c>
      <c r="F8" s="234"/>
      <c r="G8" s="23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25">
      <c r="A9" s="42"/>
      <c r="B9" s="163" t="str">
        <f>HYPERLINK("#MI_Oferente_Singular!H17","DATOS CONTRATO INVITACIÓN")</f>
        <v>DATOS CONTRATO INVITACIÓN</v>
      </c>
      <c r="C9" s="48"/>
      <c r="D9" s="162"/>
      <c r="E9" s="233" t="str">
        <f>HYPERLINK("#MI_Oferente_Singular!A162","TALENTO HUMANO")</f>
        <v>TALENTO HUMANO</v>
      </c>
      <c r="F9" s="234"/>
      <c r="G9" s="23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25">
      <c r="A10" s="42"/>
      <c r="B10" s="163" t="str">
        <f>HYPERLINK("#MI_Oferente_Singular!A48","EXPERIENCIA TERRITORIAL")</f>
        <v>EXPERIENCIA TERRITORIAL</v>
      </c>
      <c r="C10" s="48"/>
      <c r="D10" s="48"/>
      <c r="E10" s="233" t="str">
        <f>HYPERLINK("#MI_Oferente_Singular!F162","INFRAESTRUCTURA")</f>
        <v>INFRAESTRUCTURA</v>
      </c>
      <c r="F10" s="234"/>
      <c r="G10" s="235"/>
      <c r="H10" s="164"/>
      <c r="I10" s="16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44" t="s">
        <v>2676</v>
      </c>
      <c r="D15" s="35"/>
      <c r="E15" s="35"/>
      <c r="F15" s="5"/>
      <c r="G15" s="32" t="s">
        <v>1168</v>
      </c>
      <c r="H15" s="103" t="s">
        <v>660</v>
      </c>
      <c r="I15" s="32" t="s">
        <v>2624</v>
      </c>
      <c r="J15" s="108" t="s">
        <v>2626</v>
      </c>
      <c r="L15" s="217" t="s">
        <v>8</v>
      </c>
      <c r="M15" s="217"/>
      <c r="N15" s="11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7" t="s">
        <v>21</v>
      </c>
      <c r="B17" s="198"/>
      <c r="C17" s="198"/>
      <c r="D17" s="198"/>
      <c r="E17" s="198"/>
      <c r="F17" s="198"/>
      <c r="G17" s="198"/>
      <c r="H17" s="197" t="s">
        <v>12</v>
      </c>
      <c r="I17" s="198"/>
      <c r="J17" s="198"/>
      <c r="K17" s="198"/>
      <c r="L17" s="198"/>
      <c r="M17" s="198"/>
      <c r="N17" s="198"/>
      <c r="O17" s="199"/>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6" t="s">
        <v>2639</v>
      </c>
      <c r="I19" s="130" t="s">
        <v>11</v>
      </c>
      <c r="J19" s="131" t="s">
        <v>10</v>
      </c>
      <c r="K19" s="131" t="s">
        <v>2609</v>
      </c>
      <c r="L19" s="131" t="s">
        <v>1161</v>
      </c>
      <c r="M19" s="131" t="s">
        <v>1162</v>
      </c>
      <c r="N19" s="132" t="s">
        <v>2610</v>
      </c>
      <c r="O19" s="127"/>
      <c r="Q19" s="51"/>
      <c r="R19" s="51"/>
    </row>
    <row r="20" spans="1:23" ht="30" customHeight="1" x14ac:dyDescent="0.2">
      <c r="A20" s="9"/>
      <c r="B20" s="109">
        <v>891101024</v>
      </c>
      <c r="C20" s="5"/>
      <c r="D20" s="73"/>
      <c r="E20" s="5"/>
      <c r="F20" s="5"/>
      <c r="G20" s="5"/>
      <c r="H20" s="236"/>
      <c r="I20" s="137" t="s">
        <v>660</v>
      </c>
      <c r="J20" s="138" t="s">
        <v>672</v>
      </c>
      <c r="K20" s="139">
        <v>3785298013</v>
      </c>
      <c r="L20" s="140">
        <v>44193</v>
      </c>
      <c r="M20" s="140">
        <v>44561</v>
      </c>
      <c r="N20" s="125">
        <f>+(M20-L20)/30</f>
        <v>12.266666666666667</v>
      </c>
      <c r="O20" s="128"/>
      <c r="U20" s="124"/>
      <c r="V20" s="105">
        <f ca="1">NOW()</f>
        <v>44192.676717245369</v>
      </c>
      <c r="W20" s="105">
        <f ca="1">NOW()</f>
        <v>44192.676717245369</v>
      </c>
    </row>
    <row r="21" spans="1:23" ht="30" customHeight="1" outlineLevel="1" x14ac:dyDescent="0.2">
      <c r="A21" s="9"/>
      <c r="B21" s="71"/>
      <c r="C21" s="5"/>
      <c r="D21" s="5"/>
      <c r="E21" s="5"/>
      <c r="F21" s="5"/>
      <c r="G21" s="5"/>
      <c r="H21" s="70"/>
      <c r="I21" s="137"/>
      <c r="J21" s="138"/>
      <c r="K21" s="139"/>
      <c r="L21" s="140"/>
      <c r="M21" s="140"/>
      <c r="N21" s="125">
        <f t="shared" ref="N21:N35" si="0">+(M21-L21)/30</f>
        <v>0</v>
      </c>
      <c r="O21" s="129"/>
    </row>
    <row r="22" spans="1:23" ht="30" customHeight="1" outlineLevel="1" x14ac:dyDescent="0.2">
      <c r="A22" s="9"/>
      <c r="B22" s="71"/>
      <c r="C22" s="5"/>
      <c r="D22" s="5"/>
      <c r="E22" s="5"/>
      <c r="F22" s="5"/>
      <c r="G22" s="5"/>
      <c r="H22" s="70"/>
      <c r="I22" s="137"/>
      <c r="J22" s="138"/>
      <c r="K22" s="139"/>
      <c r="L22" s="140"/>
      <c r="M22" s="140"/>
      <c r="N22" s="126">
        <f t="shared" ref="N22:N33" si="1">+(M22-L22)/30</f>
        <v>0</v>
      </c>
      <c r="O22" s="129"/>
    </row>
    <row r="23" spans="1:23" ht="30" customHeight="1" outlineLevel="1" x14ac:dyDescent="0.2">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
      <c r="A24" s="9"/>
      <c r="B24" s="101"/>
      <c r="C24" s="21"/>
      <c r="D24" s="21"/>
      <c r="E24" s="21"/>
      <c r="F24" s="5"/>
      <c r="G24" s="5"/>
      <c r="H24" s="70"/>
      <c r="I24" s="137"/>
      <c r="J24" s="138"/>
      <c r="K24" s="139"/>
      <c r="L24" s="140"/>
      <c r="M24" s="140"/>
      <c r="N24" s="126">
        <f t="shared" si="1"/>
        <v>0</v>
      </c>
      <c r="O24" s="129"/>
    </row>
    <row r="25" spans="1:23" ht="30" customHeight="1" outlineLevel="1" x14ac:dyDescent="0.2">
      <c r="A25" s="9"/>
      <c r="B25" s="101"/>
      <c r="C25" s="21"/>
      <c r="D25" s="21"/>
      <c r="E25" s="21"/>
      <c r="F25" s="5"/>
      <c r="G25" s="5"/>
      <c r="H25" s="70"/>
      <c r="I25" s="137"/>
      <c r="J25" s="138"/>
      <c r="K25" s="139"/>
      <c r="L25" s="140"/>
      <c r="M25" s="140"/>
      <c r="N25" s="126">
        <f t="shared" si="1"/>
        <v>0</v>
      </c>
      <c r="O25" s="129"/>
    </row>
    <row r="26" spans="1:23" ht="30" customHeight="1" outlineLevel="1" x14ac:dyDescent="0.2">
      <c r="A26" s="9"/>
      <c r="B26" s="101"/>
      <c r="C26" s="21"/>
      <c r="D26" s="21"/>
      <c r="E26" s="21"/>
      <c r="F26" s="5"/>
      <c r="G26" s="5"/>
      <c r="H26" s="70"/>
      <c r="I26" s="137"/>
      <c r="J26" s="138"/>
      <c r="K26" s="139"/>
      <c r="L26" s="140"/>
      <c r="M26" s="140"/>
      <c r="N26" s="126">
        <f t="shared" si="1"/>
        <v>0</v>
      </c>
      <c r="O26" s="129"/>
    </row>
    <row r="27" spans="1:23" ht="30" customHeight="1" outlineLevel="1" x14ac:dyDescent="0.2">
      <c r="A27" s="9"/>
      <c r="B27" s="101"/>
      <c r="C27" s="21"/>
      <c r="D27" s="21"/>
      <c r="E27" s="21"/>
      <c r="F27" s="5"/>
      <c r="G27" s="5"/>
      <c r="H27" s="70"/>
      <c r="I27" s="137"/>
      <c r="J27" s="138"/>
      <c r="K27" s="139"/>
      <c r="L27" s="140"/>
      <c r="M27" s="140"/>
      <c r="N27" s="126">
        <f t="shared" si="1"/>
        <v>0</v>
      </c>
      <c r="O27" s="129"/>
    </row>
    <row r="28" spans="1:23" ht="30" customHeight="1" outlineLevel="1" x14ac:dyDescent="0.2">
      <c r="A28" s="9"/>
      <c r="B28" s="101"/>
      <c r="C28" s="21"/>
      <c r="D28" s="21"/>
      <c r="E28" s="21"/>
      <c r="F28" s="5"/>
      <c r="G28" s="5"/>
      <c r="H28" s="70"/>
      <c r="I28" s="137"/>
      <c r="J28" s="138"/>
      <c r="K28" s="139"/>
      <c r="L28" s="140"/>
      <c r="M28" s="140"/>
      <c r="N28" s="126">
        <f t="shared" si="1"/>
        <v>0</v>
      </c>
      <c r="O28" s="129"/>
    </row>
    <row r="29" spans="1:23" ht="30" customHeight="1" outlineLevel="1" x14ac:dyDescent="0.2">
      <c r="A29" s="9"/>
      <c r="B29" s="71"/>
      <c r="C29" s="5"/>
      <c r="D29" s="5"/>
      <c r="E29" s="5"/>
      <c r="F29" s="5"/>
      <c r="G29" s="5"/>
      <c r="H29" s="70"/>
      <c r="I29" s="137"/>
      <c r="J29" s="138"/>
      <c r="K29" s="139"/>
      <c r="L29" s="140"/>
      <c r="M29" s="140"/>
      <c r="N29" s="126">
        <f t="shared" si="1"/>
        <v>0</v>
      </c>
      <c r="O29" s="129"/>
    </row>
    <row r="30" spans="1:23" ht="30" customHeight="1" outlineLevel="1" x14ac:dyDescent="0.2">
      <c r="A30" s="9"/>
      <c r="B30" s="71"/>
      <c r="C30" s="5"/>
      <c r="D30" s="5"/>
      <c r="E30" s="5"/>
      <c r="F30" s="5"/>
      <c r="G30" s="5"/>
      <c r="H30" s="70"/>
      <c r="I30" s="137"/>
      <c r="J30" s="138"/>
      <c r="K30" s="139"/>
      <c r="L30" s="140"/>
      <c r="M30" s="140"/>
      <c r="N30" s="126">
        <f t="shared" si="1"/>
        <v>0</v>
      </c>
      <c r="O30" s="129"/>
    </row>
    <row r="31" spans="1:23" ht="30" customHeight="1" outlineLevel="1" x14ac:dyDescent="0.2">
      <c r="A31" s="9"/>
      <c r="B31" s="71"/>
      <c r="C31" s="5"/>
      <c r="D31" s="5"/>
      <c r="E31" s="5"/>
      <c r="F31" s="5"/>
      <c r="G31" s="5"/>
      <c r="H31" s="70"/>
      <c r="I31" s="137"/>
      <c r="J31" s="138"/>
      <c r="K31" s="139"/>
      <c r="L31" s="140"/>
      <c r="M31" s="140"/>
      <c r="N31" s="126">
        <f t="shared" si="1"/>
        <v>0</v>
      </c>
      <c r="O31" s="129"/>
    </row>
    <row r="32" spans="1:23" ht="30" customHeight="1" outlineLevel="1" x14ac:dyDescent="0.2">
      <c r="A32" s="9"/>
      <c r="B32" s="71"/>
      <c r="C32" s="5"/>
      <c r="D32" s="5"/>
      <c r="E32" s="5"/>
      <c r="F32" s="5"/>
      <c r="G32" s="5"/>
      <c r="H32" s="70"/>
      <c r="I32" s="137"/>
      <c r="J32" s="138"/>
      <c r="K32" s="139"/>
      <c r="L32" s="140"/>
      <c r="M32" s="140"/>
      <c r="N32" s="126">
        <f t="shared" si="1"/>
        <v>0</v>
      </c>
      <c r="O32" s="129"/>
    </row>
    <row r="33" spans="1:16" ht="30" customHeight="1" outlineLevel="1" x14ac:dyDescent="0.2">
      <c r="A33" s="9"/>
      <c r="B33" s="71"/>
      <c r="C33" s="5"/>
      <c r="D33" s="5"/>
      <c r="E33" s="5"/>
      <c r="F33" s="5"/>
      <c r="G33" s="5"/>
      <c r="H33" s="70"/>
      <c r="I33" s="137"/>
      <c r="J33" s="138"/>
      <c r="K33" s="139"/>
      <c r="L33" s="140"/>
      <c r="M33" s="140"/>
      <c r="N33" s="126">
        <f t="shared" si="1"/>
        <v>0</v>
      </c>
      <c r="O33" s="129"/>
    </row>
    <row r="34" spans="1:16" ht="30" customHeight="1" outlineLevel="1" x14ac:dyDescent="0.2">
      <c r="A34" s="9"/>
      <c r="B34" s="71"/>
      <c r="C34" s="5"/>
      <c r="D34" s="5"/>
      <c r="E34" s="5"/>
      <c r="F34" s="5"/>
      <c r="G34" s="5"/>
      <c r="H34" s="70"/>
      <c r="I34" s="137"/>
      <c r="J34" s="138"/>
      <c r="K34" s="139"/>
      <c r="L34" s="140"/>
      <c r="M34" s="140"/>
      <c r="N34" s="126">
        <f t="shared" si="0"/>
        <v>0</v>
      </c>
      <c r="O34" s="129"/>
    </row>
    <row r="35" spans="1:16" ht="30" customHeight="1" outlineLevel="1" x14ac:dyDescent="0.2">
      <c r="A35" s="9"/>
      <c r="B35" s="71"/>
      <c r="C35" s="5"/>
      <c r="D35" s="5"/>
      <c r="E35" s="5"/>
      <c r="F35" s="5"/>
      <c r="G35" s="5"/>
      <c r="H35" s="70"/>
      <c r="I35" s="137"/>
      <c r="J35" s="138"/>
      <c r="K35" s="139"/>
      <c r="L35" s="140"/>
      <c r="M35" s="140"/>
      <c r="N35" s="126">
        <f t="shared" si="0"/>
        <v>0</v>
      </c>
      <c r="O35" s="129"/>
    </row>
    <row r="36" spans="1:16" x14ac:dyDescent="0.2">
      <c r="A36" s="9"/>
      <c r="B36" s="5"/>
      <c r="C36" s="5"/>
      <c r="D36" s="5"/>
      <c r="E36" s="5"/>
      <c r="F36" s="5"/>
      <c r="G36" s="5"/>
      <c r="H36" s="9"/>
      <c r="I36" s="5"/>
      <c r="J36" s="5"/>
      <c r="K36" s="5"/>
      <c r="L36" s="5"/>
      <c r="M36" s="5"/>
      <c r="N36" s="5"/>
      <c r="O36" s="8"/>
    </row>
    <row r="37" spans="1:16" x14ac:dyDescent="0.2">
      <c r="A37" s="9"/>
      <c r="B37" s="204" t="s">
        <v>2</v>
      </c>
      <c r="C37" s="204"/>
      <c r="D37" s="204"/>
      <c r="E37" s="204"/>
      <c r="F37" s="204"/>
      <c r="G37" s="5"/>
      <c r="H37" s="119"/>
      <c r="I37" s="120"/>
      <c r="J37" s="120"/>
      <c r="K37" s="120"/>
      <c r="L37" s="120"/>
      <c r="M37" s="120"/>
      <c r="N37" s="120"/>
      <c r="O37" s="121"/>
    </row>
    <row r="38" spans="1:16" ht="21" customHeight="1" x14ac:dyDescent="0.2">
      <c r="A38" s="9"/>
      <c r="B38" s="231" t="str">
        <f>VLOOKUP(B20,EAS!A2:B1439,2,0)</f>
        <v>CORPORACIÓN EL MINUTO DE DIOS DE GARZON</v>
      </c>
      <c r="C38" s="231"/>
      <c r="D38" s="231"/>
      <c r="E38" s="231"/>
      <c r="F38" s="231"/>
      <c r="G38" s="5"/>
      <c r="H38" s="122"/>
      <c r="I38" s="240" t="s">
        <v>7</v>
      </c>
      <c r="J38" s="240"/>
      <c r="K38" s="240"/>
      <c r="L38" s="240"/>
      <c r="M38" s="240"/>
      <c r="N38" s="240"/>
      <c r="O38" s="123"/>
    </row>
    <row r="39" spans="1:16" ht="43" customHeight="1" thickBot="1" x14ac:dyDescent="0.25">
      <c r="A39" s="10"/>
      <c r="B39" s="11"/>
      <c r="C39" s="11"/>
      <c r="D39" s="11"/>
      <c r="E39" s="11"/>
      <c r="F39" s="11"/>
      <c r="G39" s="11"/>
      <c r="H39" s="10"/>
      <c r="I39" s="226" t="s">
        <v>2677</v>
      </c>
      <c r="J39" s="226"/>
      <c r="K39" s="226"/>
      <c r="L39" s="226"/>
      <c r="M39" s="226"/>
      <c r="N39" s="226"/>
      <c r="O39" s="12"/>
    </row>
    <row r="40" spans="1:16" ht="16" thickBot="1" x14ac:dyDescent="0.25"/>
    <row r="41" spans="1:16" s="19" customFormat="1" ht="31.5" customHeight="1" thickBot="1" x14ac:dyDescent="0.25">
      <c r="A41" s="197" t="s">
        <v>3</v>
      </c>
      <c r="B41" s="198"/>
      <c r="C41" s="198"/>
      <c r="D41" s="198"/>
      <c r="E41" s="198"/>
      <c r="F41" s="198"/>
      <c r="G41" s="198"/>
      <c r="H41" s="198"/>
      <c r="I41" s="198"/>
      <c r="J41" s="198"/>
      <c r="K41" s="198"/>
      <c r="L41" s="198"/>
      <c r="M41" s="198"/>
      <c r="N41" s="198"/>
      <c r="O41" s="199"/>
      <c r="P41" s="76"/>
    </row>
    <row r="42" spans="1:16" ht="8.25" customHeight="1" thickBot="1" x14ac:dyDescent="0.25"/>
    <row r="43" spans="1:16" s="19" customFormat="1" ht="31.5" customHeight="1" thickBot="1" x14ac:dyDescent="0.25">
      <c r="A43" s="175" t="s">
        <v>4</v>
      </c>
      <c r="B43" s="176"/>
      <c r="C43" s="176"/>
      <c r="D43" s="176"/>
      <c r="E43" s="176"/>
      <c r="F43" s="176"/>
      <c r="G43" s="176"/>
      <c r="H43" s="176"/>
      <c r="I43" s="176"/>
      <c r="J43" s="176"/>
      <c r="K43" s="176"/>
      <c r="L43" s="176"/>
      <c r="M43" s="176"/>
      <c r="N43" s="176"/>
      <c r="O43" s="177"/>
      <c r="P43" s="76"/>
    </row>
    <row r="44" spans="1:16" ht="15" customHeight="1" x14ac:dyDescent="0.2">
      <c r="A44" s="178" t="s">
        <v>2655</v>
      </c>
      <c r="B44" s="179"/>
      <c r="C44" s="179"/>
      <c r="D44" s="179"/>
      <c r="E44" s="179"/>
      <c r="F44" s="179"/>
      <c r="G44" s="179"/>
      <c r="H44" s="179"/>
      <c r="I44" s="179"/>
      <c r="J44" s="179"/>
      <c r="K44" s="179"/>
      <c r="L44" s="179"/>
      <c r="M44" s="179"/>
      <c r="N44" s="179"/>
      <c r="O44" s="180"/>
    </row>
    <row r="45" spans="1:16" x14ac:dyDescent="0.2">
      <c r="A45" s="181"/>
      <c r="B45" s="182"/>
      <c r="C45" s="182"/>
      <c r="D45" s="182"/>
      <c r="E45" s="182"/>
      <c r="F45" s="182"/>
      <c r="G45" s="182"/>
      <c r="H45" s="182"/>
      <c r="I45" s="182"/>
      <c r="J45" s="182"/>
      <c r="K45" s="182"/>
      <c r="L45" s="182"/>
      <c r="M45" s="182"/>
      <c r="N45" s="182"/>
      <c r="O45" s="183"/>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3">
        <v>1</v>
      </c>
      <c r="B48" s="115" t="s">
        <v>2678</v>
      </c>
      <c r="C48" s="110" t="s">
        <v>31</v>
      </c>
      <c r="D48" s="114" t="s">
        <v>2682</v>
      </c>
      <c r="E48" s="165">
        <v>43486</v>
      </c>
      <c r="F48" s="165">
        <v>43812</v>
      </c>
      <c r="G48" s="148">
        <f>IF(AND(E48&lt;&gt;"",F48&lt;&gt;""),((F48-E48)/30),"")</f>
        <v>10.866666666666667</v>
      </c>
      <c r="H48" s="115" t="s">
        <v>2779</v>
      </c>
      <c r="I48" s="114" t="s">
        <v>660</v>
      </c>
      <c r="J48" s="114" t="s">
        <v>662</v>
      </c>
      <c r="K48" s="116">
        <v>1667647049</v>
      </c>
      <c r="L48" s="111" t="s">
        <v>1148</v>
      </c>
      <c r="M48" s="112">
        <v>1</v>
      </c>
      <c r="N48" s="111" t="s">
        <v>27</v>
      </c>
      <c r="O48" s="117" t="s">
        <v>1148</v>
      </c>
      <c r="P48" s="78"/>
    </row>
    <row r="49" spans="1:16" s="6" customFormat="1" ht="24.75" customHeight="1" x14ac:dyDescent="0.2">
      <c r="A49" s="133">
        <v>2</v>
      </c>
      <c r="B49" s="115" t="s">
        <v>2678</v>
      </c>
      <c r="C49" s="117" t="s">
        <v>31</v>
      </c>
      <c r="D49" s="114" t="s">
        <v>2683</v>
      </c>
      <c r="E49" s="165">
        <v>43486</v>
      </c>
      <c r="F49" s="165">
        <v>43819</v>
      </c>
      <c r="G49" s="148">
        <f t="shared" ref="G49:G50" si="2">IF(AND(E49&lt;&gt;"",F49&lt;&gt;""),((F49-E49)/30),"")</f>
        <v>11.1</v>
      </c>
      <c r="H49" s="115" t="s">
        <v>2780</v>
      </c>
      <c r="I49" s="114" t="s">
        <v>660</v>
      </c>
      <c r="J49" s="114" t="s">
        <v>672</v>
      </c>
      <c r="K49" s="116">
        <v>3250024760</v>
      </c>
      <c r="L49" s="117" t="s">
        <v>1148</v>
      </c>
      <c r="M49" s="112">
        <v>1</v>
      </c>
      <c r="N49" s="117" t="s">
        <v>27</v>
      </c>
      <c r="O49" s="117" t="s">
        <v>1148</v>
      </c>
      <c r="P49" s="78"/>
    </row>
    <row r="50" spans="1:16" s="6" customFormat="1" ht="24.75" customHeight="1" x14ac:dyDescent="0.2">
      <c r="A50" s="133">
        <v>3</v>
      </c>
      <c r="B50" s="115" t="s">
        <v>2678</v>
      </c>
      <c r="C50" s="117" t="s">
        <v>31</v>
      </c>
      <c r="D50" s="114" t="s">
        <v>2684</v>
      </c>
      <c r="E50" s="165">
        <v>43486</v>
      </c>
      <c r="F50" s="165">
        <v>43812</v>
      </c>
      <c r="G50" s="148">
        <f t="shared" si="2"/>
        <v>10.866666666666667</v>
      </c>
      <c r="H50" s="115" t="s">
        <v>2779</v>
      </c>
      <c r="I50" s="114" t="s">
        <v>660</v>
      </c>
      <c r="J50" s="114" t="s">
        <v>672</v>
      </c>
      <c r="K50" s="116">
        <v>1274362949</v>
      </c>
      <c r="L50" s="117" t="s">
        <v>1148</v>
      </c>
      <c r="M50" s="112">
        <v>1</v>
      </c>
      <c r="N50" s="117" t="s">
        <v>27</v>
      </c>
      <c r="O50" s="117" t="s">
        <v>1148</v>
      </c>
      <c r="P50" s="78"/>
    </row>
    <row r="51" spans="1:16" s="6" customFormat="1" ht="24.75" customHeight="1" outlineLevel="1" x14ac:dyDescent="0.2">
      <c r="A51" s="133">
        <v>4</v>
      </c>
      <c r="B51" s="115" t="s">
        <v>2678</v>
      </c>
      <c r="C51" s="117" t="s">
        <v>31</v>
      </c>
      <c r="D51" s="114" t="s">
        <v>2685</v>
      </c>
      <c r="E51" s="165">
        <v>43483</v>
      </c>
      <c r="F51" s="165">
        <v>43825</v>
      </c>
      <c r="G51" s="148">
        <f t="shared" ref="G51:G107" si="3">IF(AND(E51&lt;&gt;"",F51&lt;&gt;""),((F51-E51)/30),"")</f>
        <v>11.4</v>
      </c>
      <c r="H51" s="115" t="s">
        <v>2780</v>
      </c>
      <c r="I51" s="114" t="s">
        <v>1097</v>
      </c>
      <c r="J51" s="114" t="s">
        <v>1100</v>
      </c>
      <c r="K51" s="113">
        <v>3093312552</v>
      </c>
      <c r="L51" s="117" t="s">
        <v>1148</v>
      </c>
      <c r="M51" s="112">
        <v>1</v>
      </c>
      <c r="N51" s="117" t="s">
        <v>27</v>
      </c>
      <c r="O51" s="117" t="s">
        <v>1148</v>
      </c>
      <c r="P51" s="78"/>
    </row>
    <row r="52" spans="1:16" s="7" customFormat="1" ht="24.75" customHeight="1" outlineLevel="1" x14ac:dyDescent="0.2">
      <c r="A52" s="134">
        <v>5</v>
      </c>
      <c r="B52" s="115" t="s">
        <v>2678</v>
      </c>
      <c r="C52" s="117" t="s">
        <v>31</v>
      </c>
      <c r="D52" s="114" t="s">
        <v>2686</v>
      </c>
      <c r="E52" s="165">
        <v>43483</v>
      </c>
      <c r="F52" s="165">
        <v>43825</v>
      </c>
      <c r="G52" s="148">
        <f t="shared" si="3"/>
        <v>11.4</v>
      </c>
      <c r="H52" s="115" t="s">
        <v>2779</v>
      </c>
      <c r="I52" s="114" t="s">
        <v>1097</v>
      </c>
      <c r="J52" s="114" t="s">
        <v>1100</v>
      </c>
      <c r="K52" s="113">
        <v>1921673970</v>
      </c>
      <c r="L52" s="117" t="s">
        <v>1148</v>
      </c>
      <c r="M52" s="112">
        <v>1</v>
      </c>
      <c r="N52" s="117" t="s">
        <v>27</v>
      </c>
      <c r="O52" s="117" t="s">
        <v>1148</v>
      </c>
      <c r="P52" s="79"/>
    </row>
    <row r="53" spans="1:16" s="7" customFormat="1" ht="24.75" customHeight="1" outlineLevel="1" x14ac:dyDescent="0.2">
      <c r="A53" s="134">
        <v>6</v>
      </c>
      <c r="B53" s="115" t="s">
        <v>2678</v>
      </c>
      <c r="C53" s="117" t="s">
        <v>31</v>
      </c>
      <c r="D53" s="114" t="s">
        <v>2687</v>
      </c>
      <c r="E53" s="165">
        <v>43405</v>
      </c>
      <c r="F53" s="114" t="s">
        <v>2688</v>
      </c>
      <c r="G53" s="148">
        <f t="shared" si="3"/>
        <v>1.2</v>
      </c>
      <c r="H53" s="115" t="s">
        <v>2781</v>
      </c>
      <c r="I53" s="114" t="s">
        <v>1097</v>
      </c>
      <c r="J53" s="114" t="s">
        <v>1100</v>
      </c>
      <c r="K53" s="113">
        <v>125642123</v>
      </c>
      <c r="L53" s="117" t="s">
        <v>1148</v>
      </c>
      <c r="M53" s="112">
        <v>1</v>
      </c>
      <c r="N53" s="117" t="s">
        <v>27</v>
      </c>
      <c r="O53" s="117" t="s">
        <v>1148</v>
      </c>
      <c r="P53" s="79"/>
    </row>
    <row r="54" spans="1:16" s="7" customFormat="1" ht="24.75" customHeight="1" outlineLevel="1" x14ac:dyDescent="0.2">
      <c r="A54" s="134">
        <v>7</v>
      </c>
      <c r="B54" s="115" t="s">
        <v>2678</v>
      </c>
      <c r="C54" s="117" t="s">
        <v>31</v>
      </c>
      <c r="D54" s="114" t="s">
        <v>2689</v>
      </c>
      <c r="E54" s="165">
        <v>43405</v>
      </c>
      <c r="F54" s="114" t="s">
        <v>2690</v>
      </c>
      <c r="G54" s="148">
        <f t="shared" si="3"/>
        <v>0.96666666666666667</v>
      </c>
      <c r="H54" s="115" t="s">
        <v>2782</v>
      </c>
      <c r="I54" s="114" t="s">
        <v>1097</v>
      </c>
      <c r="J54" s="114" t="s">
        <v>1100</v>
      </c>
      <c r="K54" s="113">
        <v>269284302</v>
      </c>
      <c r="L54" s="117" t="s">
        <v>1148</v>
      </c>
      <c r="M54" s="112">
        <v>1</v>
      </c>
      <c r="N54" s="117" t="s">
        <v>27</v>
      </c>
      <c r="O54" s="117" t="s">
        <v>1148</v>
      </c>
      <c r="P54" s="79"/>
    </row>
    <row r="55" spans="1:16" s="7" customFormat="1" ht="24.75" customHeight="1" outlineLevel="1" x14ac:dyDescent="0.2">
      <c r="A55" s="134">
        <v>8</v>
      </c>
      <c r="B55" s="115" t="s">
        <v>2678</v>
      </c>
      <c r="C55" s="117" t="s">
        <v>31</v>
      </c>
      <c r="D55" s="114" t="s">
        <v>2691</v>
      </c>
      <c r="E55" s="114" t="s">
        <v>2692</v>
      </c>
      <c r="F55" s="114" t="s">
        <v>2693</v>
      </c>
      <c r="G55" s="148">
        <f t="shared" si="3"/>
        <v>4.8666666666666663</v>
      </c>
      <c r="H55" s="115" t="s">
        <v>2781</v>
      </c>
      <c r="I55" s="114" t="s">
        <v>660</v>
      </c>
      <c r="J55" s="114" t="s">
        <v>662</v>
      </c>
      <c r="K55" s="116">
        <v>544701262</v>
      </c>
      <c r="L55" s="117" t="s">
        <v>1148</v>
      </c>
      <c r="M55" s="112">
        <v>1</v>
      </c>
      <c r="N55" s="117" t="s">
        <v>27</v>
      </c>
      <c r="O55" s="117" t="s">
        <v>1148</v>
      </c>
      <c r="P55" s="79"/>
    </row>
    <row r="56" spans="1:16" s="7" customFormat="1" ht="24.75" customHeight="1" outlineLevel="1" x14ac:dyDescent="0.2">
      <c r="A56" s="134">
        <v>9</v>
      </c>
      <c r="B56" s="115" t="s">
        <v>2678</v>
      </c>
      <c r="C56" s="117" t="s">
        <v>31</v>
      </c>
      <c r="D56" s="114" t="s">
        <v>2694</v>
      </c>
      <c r="E56" s="114" t="s">
        <v>2692</v>
      </c>
      <c r="F56" s="114" t="s">
        <v>2690</v>
      </c>
      <c r="G56" s="148">
        <f t="shared" si="3"/>
        <v>4.0333333333333332</v>
      </c>
      <c r="H56" s="115" t="s">
        <v>2782</v>
      </c>
      <c r="I56" s="114" t="s">
        <v>660</v>
      </c>
      <c r="J56" s="114" t="s">
        <v>672</v>
      </c>
      <c r="K56" s="116">
        <v>1030021472</v>
      </c>
      <c r="L56" s="117" t="s">
        <v>1148</v>
      </c>
      <c r="M56" s="112">
        <v>1</v>
      </c>
      <c r="N56" s="117" t="s">
        <v>27</v>
      </c>
      <c r="O56" s="117" t="s">
        <v>1148</v>
      </c>
      <c r="P56" s="79"/>
    </row>
    <row r="57" spans="1:16" s="7" customFormat="1" ht="24.75" customHeight="1" outlineLevel="1" x14ac:dyDescent="0.2">
      <c r="A57" s="134">
        <v>10</v>
      </c>
      <c r="B57" s="115" t="s">
        <v>2678</v>
      </c>
      <c r="C57" s="117" t="s">
        <v>31</v>
      </c>
      <c r="D57" s="114" t="s">
        <v>2695</v>
      </c>
      <c r="E57" s="114" t="s">
        <v>2692</v>
      </c>
      <c r="F57" s="114" t="s">
        <v>2696</v>
      </c>
      <c r="G57" s="148">
        <f t="shared" si="3"/>
        <v>4.2</v>
      </c>
      <c r="H57" s="115" t="s">
        <v>2781</v>
      </c>
      <c r="I57" s="114" t="s">
        <v>660</v>
      </c>
      <c r="J57" s="114" t="s">
        <v>672</v>
      </c>
      <c r="K57" s="116">
        <v>451376400</v>
      </c>
      <c r="L57" s="117" t="s">
        <v>1148</v>
      </c>
      <c r="M57" s="112">
        <v>1</v>
      </c>
      <c r="N57" s="117" t="s">
        <v>27</v>
      </c>
      <c r="O57" s="117" t="s">
        <v>1148</v>
      </c>
      <c r="P57" s="79"/>
    </row>
    <row r="58" spans="1:16" s="7" customFormat="1" ht="24.75" customHeight="1" outlineLevel="1" x14ac:dyDescent="0.2">
      <c r="A58" s="134">
        <v>11</v>
      </c>
      <c r="B58" s="115" t="s">
        <v>2678</v>
      </c>
      <c r="C58" s="117" t="s">
        <v>31</v>
      </c>
      <c r="D58" s="114" t="s">
        <v>2697</v>
      </c>
      <c r="E58" s="114" t="s">
        <v>2698</v>
      </c>
      <c r="F58" s="114" t="s">
        <v>2699</v>
      </c>
      <c r="G58" s="148">
        <f t="shared" si="3"/>
        <v>7.6</v>
      </c>
      <c r="H58" s="115" t="s">
        <v>2783</v>
      </c>
      <c r="I58" s="114" t="s">
        <v>660</v>
      </c>
      <c r="J58" s="114" t="s">
        <v>662</v>
      </c>
      <c r="K58" s="116">
        <v>200434131</v>
      </c>
      <c r="L58" s="117" t="s">
        <v>1148</v>
      </c>
      <c r="M58" s="112">
        <v>1</v>
      </c>
      <c r="N58" s="117" t="s">
        <v>27</v>
      </c>
      <c r="O58" s="117" t="s">
        <v>1148</v>
      </c>
      <c r="P58" s="79"/>
    </row>
    <row r="59" spans="1:16" s="7" customFormat="1" ht="24.75" customHeight="1" outlineLevel="1" x14ac:dyDescent="0.2">
      <c r="A59" s="134">
        <v>12</v>
      </c>
      <c r="B59" s="115" t="s">
        <v>2678</v>
      </c>
      <c r="C59" s="117" t="s">
        <v>31</v>
      </c>
      <c r="D59" s="114" t="s">
        <v>2700</v>
      </c>
      <c r="E59" s="114" t="s">
        <v>2701</v>
      </c>
      <c r="F59" s="114" t="s">
        <v>2699</v>
      </c>
      <c r="G59" s="148">
        <f t="shared" si="3"/>
        <v>7.5666666666666664</v>
      </c>
      <c r="H59" s="115" t="s">
        <v>2783</v>
      </c>
      <c r="I59" s="114" t="s">
        <v>660</v>
      </c>
      <c r="J59" s="114" t="s">
        <v>672</v>
      </c>
      <c r="K59" s="116">
        <v>477675564</v>
      </c>
      <c r="L59" s="117" t="s">
        <v>1148</v>
      </c>
      <c r="M59" s="112">
        <v>1</v>
      </c>
      <c r="N59" s="117" t="s">
        <v>27</v>
      </c>
      <c r="O59" s="117" t="s">
        <v>1148</v>
      </c>
      <c r="P59" s="79"/>
    </row>
    <row r="60" spans="1:16" s="7" customFormat="1" ht="24.75" customHeight="1" outlineLevel="1" x14ac:dyDescent="0.2">
      <c r="A60" s="134">
        <v>13</v>
      </c>
      <c r="B60" s="115" t="s">
        <v>2678</v>
      </c>
      <c r="C60" s="117" t="s">
        <v>31</v>
      </c>
      <c r="D60" s="114" t="s">
        <v>2702</v>
      </c>
      <c r="E60" s="114" t="s">
        <v>2701</v>
      </c>
      <c r="F60" s="114" t="s">
        <v>2699</v>
      </c>
      <c r="G60" s="148">
        <f t="shared" si="3"/>
        <v>7.5666666666666664</v>
      </c>
      <c r="H60" s="115" t="s">
        <v>2784</v>
      </c>
      <c r="I60" s="114" t="s">
        <v>660</v>
      </c>
      <c r="J60" s="114" t="s">
        <v>672</v>
      </c>
      <c r="K60" s="116">
        <v>1629900206</v>
      </c>
      <c r="L60" s="117" t="s">
        <v>1148</v>
      </c>
      <c r="M60" s="112">
        <v>1</v>
      </c>
      <c r="N60" s="117" t="s">
        <v>27</v>
      </c>
      <c r="O60" s="117" t="s">
        <v>26</v>
      </c>
      <c r="P60" s="79"/>
    </row>
    <row r="61" spans="1:16" s="7" customFormat="1" ht="24.75" customHeight="1" outlineLevel="1" x14ac:dyDescent="0.2">
      <c r="A61" s="134">
        <v>14</v>
      </c>
      <c r="B61" s="115" t="s">
        <v>2678</v>
      </c>
      <c r="C61" s="117" t="s">
        <v>31</v>
      </c>
      <c r="D61" s="114" t="s">
        <v>2703</v>
      </c>
      <c r="E61" s="114" t="s">
        <v>2704</v>
      </c>
      <c r="F61" s="114" t="s">
        <v>2699</v>
      </c>
      <c r="G61" s="148">
        <f t="shared" si="3"/>
        <v>6.5666666666666664</v>
      </c>
      <c r="H61" s="115" t="s">
        <v>2783</v>
      </c>
      <c r="I61" s="114" t="s">
        <v>660</v>
      </c>
      <c r="J61" s="114" t="s">
        <v>662</v>
      </c>
      <c r="K61" s="116">
        <v>259523943</v>
      </c>
      <c r="L61" s="117" t="s">
        <v>1148</v>
      </c>
      <c r="M61" s="112">
        <v>1</v>
      </c>
      <c r="N61" s="117" t="s">
        <v>27</v>
      </c>
      <c r="O61" s="117" t="s">
        <v>1148</v>
      </c>
      <c r="P61" s="79"/>
    </row>
    <row r="62" spans="1:16" s="7" customFormat="1" ht="24.75" customHeight="1" outlineLevel="1" x14ac:dyDescent="0.2">
      <c r="A62" s="134">
        <v>15</v>
      </c>
      <c r="B62" s="115" t="s">
        <v>2678</v>
      </c>
      <c r="C62" s="117" t="s">
        <v>31</v>
      </c>
      <c r="D62" s="114" t="s">
        <v>2705</v>
      </c>
      <c r="E62" s="114" t="s">
        <v>2706</v>
      </c>
      <c r="F62" s="114" t="s">
        <v>2699</v>
      </c>
      <c r="G62" s="148">
        <f t="shared" si="3"/>
        <v>6.7333333333333334</v>
      </c>
      <c r="H62" s="115" t="s">
        <v>2783</v>
      </c>
      <c r="I62" s="114" t="s">
        <v>660</v>
      </c>
      <c r="J62" s="114" t="s">
        <v>662</v>
      </c>
      <c r="K62" s="116">
        <v>519768490</v>
      </c>
      <c r="L62" s="117" t="s">
        <v>1148</v>
      </c>
      <c r="M62" s="112">
        <v>1</v>
      </c>
      <c r="N62" s="117" t="s">
        <v>27</v>
      </c>
      <c r="O62" s="117" t="s">
        <v>1148</v>
      </c>
      <c r="P62" s="79"/>
    </row>
    <row r="63" spans="1:16" s="7" customFormat="1" ht="24.75" customHeight="1" outlineLevel="1" x14ac:dyDescent="0.2">
      <c r="A63" s="134">
        <v>16</v>
      </c>
      <c r="B63" s="115" t="s">
        <v>2678</v>
      </c>
      <c r="C63" s="117" t="s">
        <v>31</v>
      </c>
      <c r="D63" s="114" t="s">
        <v>2707</v>
      </c>
      <c r="E63" s="114" t="s">
        <v>2708</v>
      </c>
      <c r="F63" s="114" t="s">
        <v>2698</v>
      </c>
      <c r="G63" s="148">
        <f t="shared" si="3"/>
        <v>3.7666666666666666</v>
      </c>
      <c r="H63" s="115" t="s">
        <v>2783</v>
      </c>
      <c r="I63" s="114" t="s">
        <v>660</v>
      </c>
      <c r="J63" s="114" t="s">
        <v>662</v>
      </c>
      <c r="K63" s="116">
        <v>338949009</v>
      </c>
      <c r="L63" s="117" t="s">
        <v>1148</v>
      </c>
      <c r="M63" s="112">
        <v>1</v>
      </c>
      <c r="N63" s="117" t="s">
        <v>27</v>
      </c>
      <c r="O63" s="117" t="s">
        <v>1148</v>
      </c>
      <c r="P63" s="79"/>
    </row>
    <row r="64" spans="1:16" s="7" customFormat="1" ht="24.75" customHeight="1" outlineLevel="1" x14ac:dyDescent="0.2">
      <c r="A64" s="134">
        <v>17</v>
      </c>
      <c r="B64" s="115" t="s">
        <v>2678</v>
      </c>
      <c r="C64" s="117" t="s">
        <v>31</v>
      </c>
      <c r="D64" s="114" t="s">
        <v>2709</v>
      </c>
      <c r="E64" s="114" t="s">
        <v>2710</v>
      </c>
      <c r="F64" s="114" t="s">
        <v>2698</v>
      </c>
      <c r="G64" s="148">
        <f t="shared" si="3"/>
        <v>12.133333333333333</v>
      </c>
      <c r="H64" s="115" t="s">
        <v>2785</v>
      </c>
      <c r="I64" s="114" t="s">
        <v>660</v>
      </c>
      <c r="J64" s="114" t="s">
        <v>672</v>
      </c>
      <c r="K64" s="116">
        <v>2960482288</v>
      </c>
      <c r="L64" s="117" t="s">
        <v>1148</v>
      </c>
      <c r="M64" s="112">
        <v>1</v>
      </c>
      <c r="N64" s="117" t="s">
        <v>27</v>
      </c>
      <c r="O64" s="117" t="s">
        <v>26</v>
      </c>
      <c r="P64" s="79"/>
    </row>
    <row r="65" spans="1:16" s="7" customFormat="1" ht="24.75" customHeight="1" outlineLevel="1" x14ac:dyDescent="0.2">
      <c r="A65" s="134">
        <v>18</v>
      </c>
      <c r="B65" s="115" t="s">
        <v>2678</v>
      </c>
      <c r="C65" s="117" t="s">
        <v>31</v>
      </c>
      <c r="D65" s="114" t="s">
        <v>2711</v>
      </c>
      <c r="E65" s="114" t="s">
        <v>2710</v>
      </c>
      <c r="F65" s="114" t="s">
        <v>2698</v>
      </c>
      <c r="G65" s="148">
        <f t="shared" si="3"/>
        <v>12.133333333333333</v>
      </c>
      <c r="H65" s="115" t="s">
        <v>2783</v>
      </c>
      <c r="I65" s="114" t="s">
        <v>660</v>
      </c>
      <c r="J65" s="114" t="s">
        <v>672</v>
      </c>
      <c r="K65" s="116">
        <v>770629067</v>
      </c>
      <c r="L65" s="117" t="s">
        <v>1148</v>
      </c>
      <c r="M65" s="112">
        <v>1</v>
      </c>
      <c r="N65" s="117" t="s">
        <v>27</v>
      </c>
      <c r="O65" s="117" t="s">
        <v>26</v>
      </c>
      <c r="P65" s="79"/>
    </row>
    <row r="66" spans="1:16" s="7" customFormat="1" ht="24.75" customHeight="1" outlineLevel="1" x14ac:dyDescent="0.2">
      <c r="A66" s="134">
        <v>19</v>
      </c>
      <c r="B66" s="115" t="s">
        <v>2678</v>
      </c>
      <c r="C66" s="117" t="s">
        <v>31</v>
      </c>
      <c r="D66" s="114" t="s">
        <v>2712</v>
      </c>
      <c r="E66" s="114" t="s">
        <v>2710</v>
      </c>
      <c r="F66" s="114" t="s">
        <v>2698</v>
      </c>
      <c r="G66" s="148">
        <f t="shared" si="3"/>
        <v>12.133333333333333</v>
      </c>
      <c r="H66" s="115" t="s">
        <v>2783</v>
      </c>
      <c r="I66" s="114" t="s">
        <v>660</v>
      </c>
      <c r="J66" s="114" t="s">
        <v>662</v>
      </c>
      <c r="K66" s="116">
        <v>322710979</v>
      </c>
      <c r="L66" s="117" t="s">
        <v>1148</v>
      </c>
      <c r="M66" s="112">
        <v>1</v>
      </c>
      <c r="N66" s="117" t="s">
        <v>27</v>
      </c>
      <c r="O66" s="117" t="s">
        <v>1148</v>
      </c>
      <c r="P66" s="79"/>
    </row>
    <row r="67" spans="1:16" s="7" customFormat="1" ht="24.75" customHeight="1" outlineLevel="1" x14ac:dyDescent="0.2">
      <c r="A67" s="134">
        <v>20</v>
      </c>
      <c r="B67" s="115" t="s">
        <v>2678</v>
      </c>
      <c r="C67" s="117" t="s">
        <v>31</v>
      </c>
      <c r="D67" s="114" t="s">
        <v>2713</v>
      </c>
      <c r="E67" s="114" t="s">
        <v>2714</v>
      </c>
      <c r="F67" s="114" t="s">
        <v>2715</v>
      </c>
      <c r="G67" s="148">
        <f t="shared" si="3"/>
        <v>9.3333333333333339</v>
      </c>
      <c r="H67" s="115" t="s">
        <v>2786</v>
      </c>
      <c r="I67" s="114" t="s">
        <v>660</v>
      </c>
      <c r="J67" s="114" t="s">
        <v>678</v>
      </c>
      <c r="K67" s="116">
        <v>1098020207</v>
      </c>
      <c r="L67" s="117" t="s">
        <v>1148</v>
      </c>
      <c r="M67" s="112">
        <v>1</v>
      </c>
      <c r="N67" s="117" t="s">
        <v>27</v>
      </c>
      <c r="O67" s="117" t="s">
        <v>1148</v>
      </c>
      <c r="P67" s="79"/>
    </row>
    <row r="68" spans="1:16" s="7" customFormat="1" ht="24.75" customHeight="1" outlineLevel="1" x14ac:dyDescent="0.2">
      <c r="A68" s="134">
        <v>21</v>
      </c>
      <c r="B68" s="115" t="s">
        <v>2678</v>
      </c>
      <c r="C68" s="117" t="s">
        <v>31</v>
      </c>
      <c r="D68" s="114" t="s">
        <v>2716</v>
      </c>
      <c r="E68" s="114" t="s">
        <v>2714</v>
      </c>
      <c r="F68" s="114" t="s">
        <v>2715</v>
      </c>
      <c r="G68" s="148">
        <f t="shared" si="3"/>
        <v>9.3333333333333339</v>
      </c>
      <c r="H68" s="115" t="s">
        <v>2787</v>
      </c>
      <c r="I68" s="114" t="s">
        <v>660</v>
      </c>
      <c r="J68" s="114" t="s">
        <v>678</v>
      </c>
      <c r="K68" s="116">
        <v>938466918</v>
      </c>
      <c r="L68" s="117" t="s">
        <v>1148</v>
      </c>
      <c r="M68" s="112">
        <v>1</v>
      </c>
      <c r="N68" s="117" t="s">
        <v>27</v>
      </c>
      <c r="O68" s="117" t="s">
        <v>1148</v>
      </c>
      <c r="P68" s="79"/>
    </row>
    <row r="69" spans="1:16" s="7" customFormat="1" ht="24.75" customHeight="1" outlineLevel="1" x14ac:dyDescent="0.2">
      <c r="A69" s="134">
        <v>22</v>
      </c>
      <c r="B69" s="115" t="s">
        <v>2678</v>
      </c>
      <c r="C69" s="117" t="s">
        <v>31</v>
      </c>
      <c r="D69" s="114" t="s">
        <v>2717</v>
      </c>
      <c r="E69" s="114" t="s">
        <v>2714</v>
      </c>
      <c r="F69" s="114" t="s">
        <v>2715</v>
      </c>
      <c r="G69" s="148">
        <f t="shared" si="3"/>
        <v>9.3333333333333339</v>
      </c>
      <c r="H69" s="115" t="s">
        <v>2787</v>
      </c>
      <c r="I69" s="114" t="s">
        <v>660</v>
      </c>
      <c r="J69" s="114" t="s">
        <v>662</v>
      </c>
      <c r="K69" s="116">
        <v>714619914</v>
      </c>
      <c r="L69" s="117" t="s">
        <v>1148</v>
      </c>
      <c r="M69" s="112">
        <v>1</v>
      </c>
      <c r="N69" s="117" t="s">
        <v>27</v>
      </c>
      <c r="O69" s="117" t="s">
        <v>1148</v>
      </c>
      <c r="P69" s="79"/>
    </row>
    <row r="70" spans="1:16" s="7" customFormat="1" ht="24.75" customHeight="1" outlineLevel="1" x14ac:dyDescent="0.2">
      <c r="A70" s="134">
        <v>23</v>
      </c>
      <c r="B70" s="115" t="s">
        <v>2678</v>
      </c>
      <c r="C70" s="117" t="s">
        <v>31</v>
      </c>
      <c r="D70" s="114" t="s">
        <v>2718</v>
      </c>
      <c r="E70" s="114" t="s">
        <v>2714</v>
      </c>
      <c r="F70" s="114" t="s">
        <v>2719</v>
      </c>
      <c r="G70" s="148">
        <f t="shared" si="3"/>
        <v>10.833333333333334</v>
      </c>
      <c r="H70" s="115" t="s">
        <v>2788</v>
      </c>
      <c r="I70" s="114" t="s">
        <v>660</v>
      </c>
      <c r="J70" s="114" t="s">
        <v>672</v>
      </c>
      <c r="K70" s="116">
        <v>531246900</v>
      </c>
      <c r="L70" s="117" t="s">
        <v>1148</v>
      </c>
      <c r="M70" s="112">
        <v>1</v>
      </c>
      <c r="N70" s="117" t="s">
        <v>27</v>
      </c>
      <c r="O70" s="117" t="s">
        <v>1148</v>
      </c>
      <c r="P70" s="79"/>
    </row>
    <row r="71" spans="1:16" s="7" customFormat="1" ht="24.75" customHeight="1" outlineLevel="1" x14ac:dyDescent="0.2">
      <c r="A71" s="134">
        <v>24</v>
      </c>
      <c r="B71" s="115" t="s">
        <v>2678</v>
      </c>
      <c r="C71" s="117" t="s">
        <v>31</v>
      </c>
      <c r="D71" s="114" t="s">
        <v>2720</v>
      </c>
      <c r="E71" s="114" t="s">
        <v>2721</v>
      </c>
      <c r="F71" s="114" t="s">
        <v>2719</v>
      </c>
      <c r="G71" s="148">
        <f t="shared" si="3"/>
        <v>10.8</v>
      </c>
      <c r="H71" s="115" t="s">
        <v>2786</v>
      </c>
      <c r="I71" s="114" t="s">
        <v>660</v>
      </c>
      <c r="J71" s="114" t="s">
        <v>672</v>
      </c>
      <c r="K71" s="116">
        <v>2814274965</v>
      </c>
      <c r="L71" s="117" t="s">
        <v>1148</v>
      </c>
      <c r="M71" s="112">
        <v>1</v>
      </c>
      <c r="N71" s="117" t="s">
        <v>27</v>
      </c>
      <c r="O71" s="117" t="s">
        <v>1148</v>
      </c>
      <c r="P71" s="79"/>
    </row>
    <row r="72" spans="1:16" s="7" customFormat="1" ht="24.75" customHeight="1" outlineLevel="1" x14ac:dyDescent="0.2">
      <c r="A72" s="134">
        <v>25</v>
      </c>
      <c r="B72" s="115" t="s">
        <v>2678</v>
      </c>
      <c r="C72" s="117" t="s">
        <v>31</v>
      </c>
      <c r="D72" s="114" t="s">
        <v>2722</v>
      </c>
      <c r="E72" s="114" t="s">
        <v>2714</v>
      </c>
      <c r="F72" s="114" t="s">
        <v>2715</v>
      </c>
      <c r="G72" s="148">
        <f t="shared" si="3"/>
        <v>9.3333333333333339</v>
      </c>
      <c r="H72" s="115" t="s">
        <v>2788</v>
      </c>
      <c r="I72" s="114" t="s">
        <v>660</v>
      </c>
      <c r="J72" s="114" t="s">
        <v>662</v>
      </c>
      <c r="K72" s="116">
        <v>256196750</v>
      </c>
      <c r="L72" s="117" t="s">
        <v>1148</v>
      </c>
      <c r="M72" s="112">
        <v>1</v>
      </c>
      <c r="N72" s="117" t="s">
        <v>27</v>
      </c>
      <c r="O72" s="117" t="s">
        <v>1148</v>
      </c>
      <c r="P72" s="79"/>
    </row>
    <row r="73" spans="1:16" s="7" customFormat="1" ht="24.75" customHeight="1" outlineLevel="1" x14ac:dyDescent="0.2">
      <c r="A73" s="134">
        <v>26</v>
      </c>
      <c r="B73" s="115" t="s">
        <v>2678</v>
      </c>
      <c r="C73" s="117" t="s">
        <v>31</v>
      </c>
      <c r="D73" s="114" t="s">
        <v>2723</v>
      </c>
      <c r="E73" s="114" t="s">
        <v>2724</v>
      </c>
      <c r="F73" s="114" t="s">
        <v>2725</v>
      </c>
      <c r="G73" s="148">
        <f t="shared" si="3"/>
        <v>12.666666666666666</v>
      </c>
      <c r="H73" s="115" t="s">
        <v>2789</v>
      </c>
      <c r="I73" s="114" t="s">
        <v>660</v>
      </c>
      <c r="J73" s="114" t="s">
        <v>672</v>
      </c>
      <c r="K73" s="116">
        <v>2735648110</v>
      </c>
      <c r="L73" s="117" t="s">
        <v>1148</v>
      </c>
      <c r="M73" s="112">
        <v>1</v>
      </c>
      <c r="N73" s="117" t="s">
        <v>27</v>
      </c>
      <c r="O73" s="117" t="s">
        <v>26</v>
      </c>
      <c r="P73" s="79"/>
    </row>
    <row r="74" spans="1:16" s="7" customFormat="1" ht="24.75" customHeight="1" outlineLevel="1" x14ac:dyDescent="0.2">
      <c r="A74" s="134">
        <v>27</v>
      </c>
      <c r="B74" s="115" t="s">
        <v>2678</v>
      </c>
      <c r="C74" s="117" t="s">
        <v>31</v>
      </c>
      <c r="D74" s="114" t="s">
        <v>2726</v>
      </c>
      <c r="E74" s="114" t="s">
        <v>2727</v>
      </c>
      <c r="F74" s="114" t="s">
        <v>2725</v>
      </c>
      <c r="G74" s="148">
        <f t="shared" si="3"/>
        <v>12.133333333333333</v>
      </c>
      <c r="H74" s="115" t="s">
        <v>2790</v>
      </c>
      <c r="I74" s="114" t="s">
        <v>660</v>
      </c>
      <c r="J74" s="114" t="s">
        <v>672</v>
      </c>
      <c r="K74" s="116">
        <v>544147600</v>
      </c>
      <c r="L74" s="117" t="s">
        <v>1148</v>
      </c>
      <c r="M74" s="112">
        <v>1</v>
      </c>
      <c r="N74" s="117" t="s">
        <v>27</v>
      </c>
      <c r="O74" s="117" t="s">
        <v>1148</v>
      </c>
      <c r="P74" s="79"/>
    </row>
    <row r="75" spans="1:16" s="7" customFormat="1" ht="24.75" customHeight="1" outlineLevel="1" x14ac:dyDescent="0.2">
      <c r="A75" s="134">
        <v>28</v>
      </c>
      <c r="B75" s="115" t="s">
        <v>2678</v>
      </c>
      <c r="C75" s="117" t="s">
        <v>31</v>
      </c>
      <c r="D75" s="114" t="s">
        <v>2728</v>
      </c>
      <c r="E75" s="114" t="s">
        <v>2729</v>
      </c>
      <c r="F75" s="114" t="s">
        <v>2725</v>
      </c>
      <c r="G75" s="148">
        <f t="shared" si="3"/>
        <v>3.1333333333333333</v>
      </c>
      <c r="H75" s="115" t="s">
        <v>2791</v>
      </c>
      <c r="I75" s="114" t="s">
        <v>660</v>
      </c>
      <c r="J75" s="114" t="s">
        <v>678</v>
      </c>
      <c r="K75" s="116">
        <v>237663100</v>
      </c>
      <c r="L75" s="117" t="s">
        <v>1148</v>
      </c>
      <c r="M75" s="112">
        <v>1</v>
      </c>
      <c r="N75" s="117" t="s">
        <v>27</v>
      </c>
      <c r="O75" s="117" t="s">
        <v>1148</v>
      </c>
      <c r="P75" s="79"/>
    </row>
    <row r="76" spans="1:16" s="7" customFormat="1" ht="24.75" customHeight="1" outlineLevel="1" x14ac:dyDescent="0.2">
      <c r="A76" s="134">
        <v>29</v>
      </c>
      <c r="B76" s="115" t="s">
        <v>2678</v>
      </c>
      <c r="C76" s="117" t="s">
        <v>31</v>
      </c>
      <c r="D76" s="114" t="s">
        <v>2730</v>
      </c>
      <c r="E76" s="114" t="s">
        <v>2731</v>
      </c>
      <c r="F76" s="114" t="s">
        <v>2732</v>
      </c>
      <c r="G76" s="148">
        <f t="shared" si="3"/>
        <v>1.4666666666666666</v>
      </c>
      <c r="H76" s="115" t="s">
        <v>2791</v>
      </c>
      <c r="I76" s="114" t="s">
        <v>660</v>
      </c>
      <c r="J76" s="114" t="s">
        <v>672</v>
      </c>
      <c r="K76" s="116">
        <v>349115335</v>
      </c>
      <c r="L76" s="117" t="s">
        <v>1148</v>
      </c>
      <c r="M76" s="112">
        <v>1</v>
      </c>
      <c r="N76" s="117" t="s">
        <v>27</v>
      </c>
      <c r="O76" s="117" t="s">
        <v>1148</v>
      </c>
      <c r="P76" s="79"/>
    </row>
    <row r="77" spans="1:16" s="7" customFormat="1" ht="24.75" customHeight="1" outlineLevel="1" x14ac:dyDescent="0.2">
      <c r="A77" s="134">
        <v>30</v>
      </c>
      <c r="B77" s="115" t="s">
        <v>2678</v>
      </c>
      <c r="C77" s="117" t="s">
        <v>31</v>
      </c>
      <c r="D77" s="114" t="s">
        <v>2733</v>
      </c>
      <c r="E77" s="114" t="s">
        <v>2734</v>
      </c>
      <c r="F77" s="114" t="s">
        <v>2732</v>
      </c>
      <c r="G77" s="148">
        <f t="shared" si="3"/>
        <v>14.7</v>
      </c>
      <c r="H77" s="115" t="s">
        <v>2790</v>
      </c>
      <c r="I77" s="114" t="s">
        <v>660</v>
      </c>
      <c r="J77" s="114" t="s">
        <v>672</v>
      </c>
      <c r="K77" s="116">
        <v>938466918</v>
      </c>
      <c r="L77" s="117" t="s">
        <v>1148</v>
      </c>
      <c r="M77" s="112">
        <v>1</v>
      </c>
      <c r="N77" s="117" t="s">
        <v>27</v>
      </c>
      <c r="O77" s="117" t="s">
        <v>26</v>
      </c>
      <c r="P77" s="79"/>
    </row>
    <row r="78" spans="1:16" s="7" customFormat="1" ht="24.75" customHeight="1" outlineLevel="1" x14ac:dyDescent="0.2">
      <c r="A78" s="134">
        <v>31</v>
      </c>
      <c r="B78" s="115" t="s">
        <v>2678</v>
      </c>
      <c r="C78" s="117" t="s">
        <v>31</v>
      </c>
      <c r="D78" s="114" t="s">
        <v>2735</v>
      </c>
      <c r="E78" s="114" t="s">
        <v>2736</v>
      </c>
      <c r="F78" s="114" t="s">
        <v>2737</v>
      </c>
      <c r="G78" s="148">
        <f t="shared" si="3"/>
        <v>24.766666666666666</v>
      </c>
      <c r="H78" s="115" t="s">
        <v>2791</v>
      </c>
      <c r="I78" s="114" t="s">
        <v>660</v>
      </c>
      <c r="J78" s="114" t="s">
        <v>672</v>
      </c>
      <c r="K78" s="116">
        <v>4741015126</v>
      </c>
      <c r="L78" s="117" t="s">
        <v>1148</v>
      </c>
      <c r="M78" s="112">
        <v>1</v>
      </c>
      <c r="N78" s="117" t="s">
        <v>27</v>
      </c>
      <c r="O78" s="117" t="s">
        <v>1148</v>
      </c>
      <c r="P78" s="79"/>
    </row>
    <row r="79" spans="1:16" s="7" customFormat="1" ht="24.75" customHeight="1" outlineLevel="1" x14ac:dyDescent="0.2">
      <c r="A79" s="134">
        <v>32</v>
      </c>
      <c r="B79" s="115" t="s">
        <v>2678</v>
      </c>
      <c r="C79" s="117" t="s">
        <v>31</v>
      </c>
      <c r="D79" s="114" t="s">
        <v>2738</v>
      </c>
      <c r="E79" s="114" t="s">
        <v>2739</v>
      </c>
      <c r="F79" s="114" t="s">
        <v>2740</v>
      </c>
      <c r="G79" s="148">
        <f t="shared" si="3"/>
        <v>24.466666666666665</v>
      </c>
      <c r="H79" s="115" t="s">
        <v>2792</v>
      </c>
      <c r="I79" s="114" t="s">
        <v>660</v>
      </c>
      <c r="J79" s="114" t="s">
        <v>672</v>
      </c>
      <c r="K79" s="116">
        <v>583074701</v>
      </c>
      <c r="L79" s="117" t="s">
        <v>1148</v>
      </c>
      <c r="M79" s="112">
        <v>1</v>
      </c>
      <c r="N79" s="117" t="s">
        <v>27</v>
      </c>
      <c r="O79" s="117" t="s">
        <v>1148</v>
      </c>
      <c r="P79" s="79"/>
    </row>
    <row r="80" spans="1:16" s="7" customFormat="1" ht="24.75" customHeight="1" outlineLevel="1" x14ac:dyDescent="0.2">
      <c r="A80" s="134">
        <v>33</v>
      </c>
      <c r="B80" s="115" t="s">
        <v>2679</v>
      </c>
      <c r="C80" s="117" t="s">
        <v>31</v>
      </c>
      <c r="D80" s="114" t="s">
        <v>2741</v>
      </c>
      <c r="E80" s="135">
        <v>41169</v>
      </c>
      <c r="F80" s="135">
        <v>41228</v>
      </c>
      <c r="G80" s="148">
        <f t="shared" si="3"/>
        <v>1.9666666666666666</v>
      </c>
      <c r="H80" s="115" t="s">
        <v>2793</v>
      </c>
      <c r="I80" s="114" t="s">
        <v>660</v>
      </c>
      <c r="J80" s="114" t="s">
        <v>672</v>
      </c>
      <c r="K80" s="116">
        <v>142720655</v>
      </c>
      <c r="L80" s="117" t="s">
        <v>1148</v>
      </c>
      <c r="M80" s="112">
        <v>1</v>
      </c>
      <c r="N80" s="117" t="s">
        <v>27</v>
      </c>
      <c r="O80" s="117" t="s">
        <v>1148</v>
      </c>
      <c r="P80" s="79"/>
    </row>
    <row r="81" spans="1:16" s="7" customFormat="1" ht="24.75" customHeight="1" outlineLevel="1" x14ac:dyDescent="0.2">
      <c r="A81" s="134">
        <v>34</v>
      </c>
      <c r="B81" s="115" t="s">
        <v>2679</v>
      </c>
      <c r="C81" s="117" t="s">
        <v>31</v>
      </c>
      <c r="D81" s="114" t="s">
        <v>2742</v>
      </c>
      <c r="E81" s="114" t="s">
        <v>2743</v>
      </c>
      <c r="F81" s="114" t="s">
        <v>2744</v>
      </c>
      <c r="G81" s="148">
        <f t="shared" si="3"/>
        <v>2.9666666666666668</v>
      </c>
      <c r="H81" s="115" t="s">
        <v>2794</v>
      </c>
      <c r="I81" s="114" t="s">
        <v>660</v>
      </c>
      <c r="J81" s="114" t="s">
        <v>672</v>
      </c>
      <c r="K81" s="116">
        <v>298717650</v>
      </c>
      <c r="L81" s="117" t="s">
        <v>1148</v>
      </c>
      <c r="M81" s="112">
        <v>1</v>
      </c>
      <c r="N81" s="117" t="s">
        <v>27</v>
      </c>
      <c r="O81" s="117" t="s">
        <v>1148</v>
      </c>
      <c r="P81" s="79"/>
    </row>
    <row r="82" spans="1:16" s="7" customFormat="1" ht="24.75" customHeight="1" outlineLevel="1" x14ac:dyDescent="0.2">
      <c r="A82" s="134">
        <v>35</v>
      </c>
      <c r="B82" s="115" t="s">
        <v>2679</v>
      </c>
      <c r="C82" s="117" t="s">
        <v>31</v>
      </c>
      <c r="D82" s="114" t="s">
        <v>2745</v>
      </c>
      <c r="E82" s="114" t="s">
        <v>2746</v>
      </c>
      <c r="F82" s="114" t="s">
        <v>2747</v>
      </c>
      <c r="G82" s="148">
        <f t="shared" si="3"/>
        <v>4</v>
      </c>
      <c r="H82" s="115" t="s">
        <v>2795</v>
      </c>
      <c r="I82" s="114" t="s">
        <v>660</v>
      </c>
      <c r="J82" s="114" t="s">
        <v>672</v>
      </c>
      <c r="K82" s="116">
        <v>81406212</v>
      </c>
      <c r="L82" s="117" t="s">
        <v>1148</v>
      </c>
      <c r="M82" s="112">
        <v>1</v>
      </c>
      <c r="N82" s="117" t="s">
        <v>27</v>
      </c>
      <c r="O82" s="117" t="s">
        <v>1148</v>
      </c>
      <c r="P82" s="79"/>
    </row>
    <row r="83" spans="1:16" s="7" customFormat="1" ht="24.75" customHeight="1" outlineLevel="1" x14ac:dyDescent="0.2">
      <c r="A83" s="134">
        <v>36</v>
      </c>
      <c r="B83" s="115" t="s">
        <v>2678</v>
      </c>
      <c r="C83" s="117" t="s">
        <v>31</v>
      </c>
      <c r="D83" s="114" t="s">
        <v>2748</v>
      </c>
      <c r="E83" s="114" t="s">
        <v>2749</v>
      </c>
      <c r="F83" s="114" t="s">
        <v>2750</v>
      </c>
      <c r="G83" s="148">
        <f t="shared" si="3"/>
        <v>2.5</v>
      </c>
      <c r="H83" s="115" t="s">
        <v>2796</v>
      </c>
      <c r="I83" s="114" t="s">
        <v>660</v>
      </c>
      <c r="J83" s="114" t="s">
        <v>672</v>
      </c>
      <c r="K83" s="116">
        <v>275292160</v>
      </c>
      <c r="L83" s="117" t="s">
        <v>1148</v>
      </c>
      <c r="M83" s="112">
        <v>1</v>
      </c>
      <c r="N83" s="117" t="s">
        <v>27</v>
      </c>
      <c r="O83" s="117" t="s">
        <v>1148</v>
      </c>
      <c r="P83" s="79"/>
    </row>
    <row r="84" spans="1:16" s="7" customFormat="1" ht="24.75" customHeight="1" outlineLevel="1" x14ac:dyDescent="0.2">
      <c r="A84" s="134">
        <v>37</v>
      </c>
      <c r="B84" s="115" t="s">
        <v>2678</v>
      </c>
      <c r="C84" s="117" t="s">
        <v>31</v>
      </c>
      <c r="D84" s="114" t="s">
        <v>2751</v>
      </c>
      <c r="E84" s="114" t="s">
        <v>2749</v>
      </c>
      <c r="F84" s="114" t="s">
        <v>2752</v>
      </c>
      <c r="G84" s="148">
        <f t="shared" si="3"/>
        <v>2.4666666666666668</v>
      </c>
      <c r="H84" s="115" t="s">
        <v>2797</v>
      </c>
      <c r="I84" s="114" t="s">
        <v>660</v>
      </c>
      <c r="J84" s="114" t="s">
        <v>672</v>
      </c>
      <c r="K84" s="116">
        <v>93461760</v>
      </c>
      <c r="L84" s="117" t="s">
        <v>1148</v>
      </c>
      <c r="M84" s="112">
        <v>1</v>
      </c>
      <c r="N84" s="117" t="s">
        <v>27</v>
      </c>
      <c r="O84" s="117" t="s">
        <v>1148</v>
      </c>
      <c r="P84" s="79"/>
    </row>
    <row r="85" spans="1:16" s="7" customFormat="1" ht="24.75" customHeight="1" outlineLevel="1" x14ac:dyDescent="0.2">
      <c r="A85" s="134">
        <v>38</v>
      </c>
      <c r="B85" s="115" t="s">
        <v>2680</v>
      </c>
      <c r="C85" s="117" t="s">
        <v>31</v>
      </c>
      <c r="D85" s="114" t="s">
        <v>2753</v>
      </c>
      <c r="E85" s="114" t="s">
        <v>2754</v>
      </c>
      <c r="F85" s="114" t="s">
        <v>2755</v>
      </c>
      <c r="G85" s="148">
        <f t="shared" si="3"/>
        <v>7.5</v>
      </c>
      <c r="H85" s="115" t="s">
        <v>2798</v>
      </c>
      <c r="I85" s="114" t="s">
        <v>660</v>
      </c>
      <c r="J85" s="114" t="s">
        <v>672</v>
      </c>
      <c r="K85" s="116">
        <v>47691540</v>
      </c>
      <c r="L85" s="117" t="s">
        <v>1148</v>
      </c>
      <c r="M85" s="112">
        <v>1</v>
      </c>
      <c r="N85" s="117" t="s">
        <v>27</v>
      </c>
      <c r="O85" s="117" t="s">
        <v>1148</v>
      </c>
      <c r="P85" s="79"/>
    </row>
    <row r="86" spans="1:16" s="7" customFormat="1" ht="24.75" customHeight="1" outlineLevel="1" x14ac:dyDescent="0.2">
      <c r="A86" s="134">
        <v>39</v>
      </c>
      <c r="B86" s="115" t="s">
        <v>2680</v>
      </c>
      <c r="C86" s="117" t="s">
        <v>31</v>
      </c>
      <c r="D86" s="114" t="s">
        <v>2756</v>
      </c>
      <c r="E86" s="114" t="s">
        <v>2757</v>
      </c>
      <c r="F86" s="114" t="s">
        <v>2758</v>
      </c>
      <c r="G86" s="148">
        <f t="shared" si="3"/>
        <v>3</v>
      </c>
      <c r="H86" s="115" t="s">
        <v>2799</v>
      </c>
      <c r="I86" s="114" t="s">
        <v>660</v>
      </c>
      <c r="J86" s="114" t="s">
        <v>672</v>
      </c>
      <c r="K86" s="116">
        <v>252675904</v>
      </c>
      <c r="L86" s="117" t="s">
        <v>1148</v>
      </c>
      <c r="M86" s="112">
        <v>1</v>
      </c>
      <c r="N86" s="117" t="s">
        <v>27</v>
      </c>
      <c r="O86" s="117" t="s">
        <v>1148</v>
      </c>
      <c r="P86" s="79"/>
    </row>
    <row r="87" spans="1:16" s="7" customFormat="1" ht="24.75" customHeight="1" outlineLevel="1" x14ac:dyDescent="0.2">
      <c r="A87" s="134">
        <v>40</v>
      </c>
      <c r="B87" s="115" t="s">
        <v>2680</v>
      </c>
      <c r="C87" s="117" t="s">
        <v>31</v>
      </c>
      <c r="D87" s="114" t="s">
        <v>2759</v>
      </c>
      <c r="E87" s="114" t="s">
        <v>2760</v>
      </c>
      <c r="F87" s="114" t="s">
        <v>2761</v>
      </c>
      <c r="G87" s="148">
        <f t="shared" si="3"/>
        <v>11.933333333333334</v>
      </c>
      <c r="H87" s="115" t="s">
        <v>2800</v>
      </c>
      <c r="I87" s="114" t="s">
        <v>660</v>
      </c>
      <c r="J87" s="114" t="s">
        <v>672</v>
      </c>
      <c r="K87" s="116">
        <v>204883600</v>
      </c>
      <c r="L87" s="117" t="s">
        <v>1148</v>
      </c>
      <c r="M87" s="112">
        <v>1</v>
      </c>
      <c r="N87" s="117" t="s">
        <v>27</v>
      </c>
      <c r="O87" s="117" t="s">
        <v>1148</v>
      </c>
      <c r="P87" s="79"/>
    </row>
    <row r="88" spans="1:16" s="7" customFormat="1" ht="24.75" customHeight="1" outlineLevel="1" x14ac:dyDescent="0.2">
      <c r="A88" s="134">
        <v>41</v>
      </c>
      <c r="B88" s="115" t="s">
        <v>2680</v>
      </c>
      <c r="C88" s="117" t="s">
        <v>31</v>
      </c>
      <c r="D88" s="114" t="s">
        <v>2762</v>
      </c>
      <c r="E88" s="114" t="s">
        <v>2763</v>
      </c>
      <c r="F88" s="114" t="s">
        <v>2764</v>
      </c>
      <c r="G88" s="148">
        <f t="shared" si="3"/>
        <v>9.8666666666666671</v>
      </c>
      <c r="H88" s="115" t="s">
        <v>2798</v>
      </c>
      <c r="I88" s="114" t="s">
        <v>660</v>
      </c>
      <c r="J88" s="114" t="s">
        <v>672</v>
      </c>
      <c r="K88" s="116">
        <v>735844892</v>
      </c>
      <c r="L88" s="117" t="s">
        <v>1148</v>
      </c>
      <c r="M88" s="112">
        <v>1</v>
      </c>
      <c r="N88" s="117" t="s">
        <v>27</v>
      </c>
      <c r="O88" s="117" t="s">
        <v>1148</v>
      </c>
      <c r="P88" s="79"/>
    </row>
    <row r="89" spans="1:16" s="7" customFormat="1" ht="24.75" customHeight="1" outlineLevel="1" x14ac:dyDescent="0.2">
      <c r="A89" s="134">
        <v>42</v>
      </c>
      <c r="B89" s="115" t="s">
        <v>2681</v>
      </c>
      <c r="C89" s="117" t="s">
        <v>31</v>
      </c>
      <c r="D89" s="114" t="s">
        <v>2765</v>
      </c>
      <c r="E89" s="135">
        <v>40505</v>
      </c>
      <c r="F89" s="135">
        <v>40543</v>
      </c>
      <c r="G89" s="148">
        <f t="shared" si="3"/>
        <v>1.2666666666666666</v>
      </c>
      <c r="H89" s="115" t="s">
        <v>2801</v>
      </c>
      <c r="I89" s="114" t="s">
        <v>660</v>
      </c>
      <c r="J89" s="114" t="s">
        <v>681</v>
      </c>
      <c r="K89" s="116">
        <v>42206552</v>
      </c>
      <c r="L89" s="117" t="s">
        <v>1148</v>
      </c>
      <c r="M89" s="112">
        <v>1</v>
      </c>
      <c r="N89" s="117" t="s">
        <v>27</v>
      </c>
      <c r="O89" s="117" t="s">
        <v>1148</v>
      </c>
      <c r="P89" s="79"/>
    </row>
    <row r="90" spans="1:16" s="7" customFormat="1" ht="24.75" customHeight="1" outlineLevel="1" x14ac:dyDescent="0.2">
      <c r="A90" s="134">
        <v>43</v>
      </c>
      <c r="B90" s="115" t="s">
        <v>2678</v>
      </c>
      <c r="C90" s="117" t="s">
        <v>31</v>
      </c>
      <c r="D90" s="114" t="s">
        <v>2766</v>
      </c>
      <c r="E90" s="114" t="s">
        <v>2767</v>
      </c>
      <c r="F90" s="114" t="s">
        <v>2768</v>
      </c>
      <c r="G90" s="148">
        <f t="shared" si="3"/>
        <v>4.0333333333333332</v>
      </c>
      <c r="H90" s="115" t="s">
        <v>2802</v>
      </c>
      <c r="I90" s="114" t="s">
        <v>660</v>
      </c>
      <c r="J90" s="114" t="s">
        <v>672</v>
      </c>
      <c r="K90" s="116">
        <v>129869824</v>
      </c>
      <c r="L90" s="117" t="s">
        <v>1148</v>
      </c>
      <c r="M90" s="112">
        <v>1</v>
      </c>
      <c r="N90" s="117" t="s">
        <v>27</v>
      </c>
      <c r="O90" s="117" t="s">
        <v>1148</v>
      </c>
      <c r="P90" s="79"/>
    </row>
    <row r="91" spans="1:16" s="7" customFormat="1" ht="24.75" customHeight="1" outlineLevel="1" x14ac:dyDescent="0.2">
      <c r="A91" s="133">
        <v>44</v>
      </c>
      <c r="B91" s="115" t="s">
        <v>2678</v>
      </c>
      <c r="C91" s="117" t="s">
        <v>31</v>
      </c>
      <c r="D91" s="114" t="s">
        <v>2769</v>
      </c>
      <c r="E91" s="114" t="s">
        <v>2770</v>
      </c>
      <c r="F91" s="114" t="s">
        <v>2771</v>
      </c>
      <c r="G91" s="148">
        <f t="shared" si="3"/>
        <v>4.0333333333333332</v>
      </c>
      <c r="H91" s="115" t="s">
        <v>2803</v>
      </c>
      <c r="I91" s="114" t="s">
        <v>660</v>
      </c>
      <c r="J91" s="114" t="s">
        <v>672</v>
      </c>
      <c r="K91" s="116">
        <v>146626200</v>
      </c>
      <c r="L91" s="117" t="s">
        <v>1148</v>
      </c>
      <c r="M91" s="112">
        <v>1</v>
      </c>
      <c r="N91" s="117" t="s">
        <v>27</v>
      </c>
      <c r="O91" s="117" t="s">
        <v>1148</v>
      </c>
      <c r="P91" s="79"/>
    </row>
    <row r="92" spans="1:16" s="7" customFormat="1" ht="24.75" customHeight="1" outlineLevel="1" x14ac:dyDescent="0.2">
      <c r="A92" s="133">
        <v>45</v>
      </c>
      <c r="B92" s="115" t="s">
        <v>2678</v>
      </c>
      <c r="C92" s="117" t="s">
        <v>31</v>
      </c>
      <c r="D92" s="114" t="s">
        <v>2772</v>
      </c>
      <c r="E92" s="114" t="s">
        <v>2773</v>
      </c>
      <c r="F92" s="114" t="s">
        <v>2774</v>
      </c>
      <c r="G92" s="148">
        <f t="shared" si="3"/>
        <v>2.1333333333333333</v>
      </c>
      <c r="H92" s="115" t="s">
        <v>2803</v>
      </c>
      <c r="I92" s="114" t="s">
        <v>660</v>
      </c>
      <c r="J92" s="114" t="s">
        <v>672</v>
      </c>
      <c r="K92" s="116">
        <v>45791982</v>
      </c>
      <c r="L92" s="117" t="s">
        <v>1148</v>
      </c>
      <c r="M92" s="112">
        <v>1</v>
      </c>
      <c r="N92" s="117" t="s">
        <v>27</v>
      </c>
      <c r="O92" s="117" t="s">
        <v>1148</v>
      </c>
      <c r="P92" s="79"/>
    </row>
    <row r="93" spans="1:16" s="7" customFormat="1" ht="24.75" customHeight="1" outlineLevel="1" x14ac:dyDescent="0.2">
      <c r="A93" s="133">
        <v>46</v>
      </c>
      <c r="B93" s="115" t="s">
        <v>2678</v>
      </c>
      <c r="C93" s="117" t="s">
        <v>31</v>
      </c>
      <c r="D93" s="114" t="s">
        <v>2775</v>
      </c>
      <c r="E93" s="114" t="s">
        <v>2776</v>
      </c>
      <c r="F93" s="114" t="s">
        <v>2774</v>
      </c>
      <c r="G93" s="148">
        <f t="shared" si="3"/>
        <v>5.6</v>
      </c>
      <c r="H93" s="115" t="s">
        <v>2803</v>
      </c>
      <c r="I93" s="114" t="s">
        <v>660</v>
      </c>
      <c r="J93" s="114" t="s">
        <v>672</v>
      </c>
      <c r="K93" s="116">
        <v>99012897</v>
      </c>
      <c r="L93" s="117" t="s">
        <v>1148</v>
      </c>
      <c r="M93" s="112">
        <v>1</v>
      </c>
      <c r="N93" s="117" t="s">
        <v>27</v>
      </c>
      <c r="O93" s="117" t="s">
        <v>1148</v>
      </c>
      <c r="P93" s="79"/>
    </row>
    <row r="94" spans="1:16" s="7" customFormat="1" ht="24.75" customHeight="1" outlineLevel="1" x14ac:dyDescent="0.2">
      <c r="A94" s="133">
        <v>47</v>
      </c>
      <c r="B94" s="115" t="s">
        <v>2678</v>
      </c>
      <c r="C94" s="117" t="s">
        <v>31</v>
      </c>
      <c r="D94" s="114" t="s">
        <v>2777</v>
      </c>
      <c r="E94" s="114" t="s">
        <v>2778</v>
      </c>
      <c r="F94" s="114" t="s">
        <v>2774</v>
      </c>
      <c r="G94" s="148">
        <f t="shared" si="3"/>
        <v>5.9</v>
      </c>
      <c r="H94" s="115" t="s">
        <v>2803</v>
      </c>
      <c r="I94" s="114" t="s">
        <v>660</v>
      </c>
      <c r="J94" s="114" t="s">
        <v>672</v>
      </c>
      <c r="K94" s="116">
        <v>175188081</v>
      </c>
      <c r="L94" s="117" t="s">
        <v>1148</v>
      </c>
      <c r="M94" s="112">
        <v>1</v>
      </c>
      <c r="N94" s="117" t="s">
        <v>27</v>
      </c>
      <c r="O94" s="117" t="s">
        <v>1148</v>
      </c>
      <c r="P94" s="79"/>
    </row>
    <row r="95" spans="1:16" s="7" customFormat="1" ht="24.75" customHeight="1" outlineLevel="1" x14ac:dyDescent="0.2">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
      <c r="A107" s="134">
        <v>60</v>
      </c>
      <c r="B107" s="64"/>
      <c r="C107" s="65"/>
      <c r="D107" s="63"/>
      <c r="E107" s="135"/>
      <c r="F107" s="135"/>
      <c r="G107" s="14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5" t="s">
        <v>2633</v>
      </c>
      <c r="B109" s="176"/>
      <c r="C109" s="176"/>
      <c r="D109" s="176"/>
      <c r="E109" s="176"/>
      <c r="F109" s="176"/>
      <c r="G109" s="176"/>
      <c r="H109" s="176"/>
      <c r="I109" s="176"/>
      <c r="J109" s="176"/>
      <c r="K109" s="176"/>
      <c r="L109" s="176"/>
      <c r="M109" s="176"/>
      <c r="N109" s="176"/>
      <c r="O109" s="177"/>
      <c r="P109" s="76"/>
    </row>
    <row r="110" spans="1:16" ht="15" customHeight="1" x14ac:dyDescent="0.2">
      <c r="A110" s="178" t="s">
        <v>2656</v>
      </c>
      <c r="B110" s="179"/>
      <c r="C110" s="179"/>
      <c r="D110" s="179"/>
      <c r="E110" s="179"/>
      <c r="F110" s="179"/>
      <c r="G110" s="179"/>
      <c r="H110" s="179"/>
      <c r="I110" s="179"/>
      <c r="J110" s="179"/>
      <c r="K110" s="179"/>
      <c r="L110" s="179"/>
      <c r="M110" s="179"/>
      <c r="N110" s="179"/>
      <c r="O110" s="180"/>
    </row>
    <row r="111" spans="1:16" ht="16" thickBot="1" x14ac:dyDescent="0.2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25">
      <c r="I112" s="189" t="s">
        <v>9</v>
      </c>
      <c r="J112" s="190"/>
      <c r="O112" s="16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3">
        <v>1</v>
      </c>
      <c r="B114" s="149" t="s">
        <v>2665</v>
      </c>
      <c r="C114" s="151" t="s">
        <v>31</v>
      </c>
      <c r="D114" s="114" t="s">
        <v>2804</v>
      </c>
      <c r="E114" s="165">
        <v>43878</v>
      </c>
      <c r="F114" s="165">
        <v>44196</v>
      </c>
      <c r="G114" s="148">
        <f>IF(AND(E114&lt;&gt;"",F114&lt;&gt;""),((F114-E114)/30),"")</f>
        <v>10.6</v>
      </c>
      <c r="H114" s="115" t="s">
        <v>2809</v>
      </c>
      <c r="I114" s="114" t="s">
        <v>1097</v>
      </c>
      <c r="J114" s="114" t="s">
        <v>1100</v>
      </c>
      <c r="K114" s="68">
        <v>4441710349</v>
      </c>
      <c r="L114" s="100">
        <f>+IF(AND(K114&gt;0,O114="Ejecución"),(K114/877802)*Tabla28[[#This Row],[% participación]],IF(AND(K114&gt;0,O114&lt;&gt;"Ejecución"),"-",""))</f>
        <v>5060.0367155691147</v>
      </c>
      <c r="M114" s="117" t="s">
        <v>1148</v>
      </c>
      <c r="N114" s="161">
        <f>+IF(M118="No",1,IF(M118="Si","Ingrese %",""))</f>
        <v>1</v>
      </c>
      <c r="O114" s="150" t="s">
        <v>1150</v>
      </c>
      <c r="P114" s="78"/>
    </row>
    <row r="115" spans="1:16" s="6" customFormat="1" ht="24.75" customHeight="1" x14ac:dyDescent="0.2">
      <c r="A115" s="133">
        <v>2</v>
      </c>
      <c r="B115" s="149" t="s">
        <v>2665</v>
      </c>
      <c r="C115" s="151" t="s">
        <v>31</v>
      </c>
      <c r="D115" s="114" t="s">
        <v>2805</v>
      </c>
      <c r="E115" s="165">
        <v>43879</v>
      </c>
      <c r="F115" s="165">
        <v>44196</v>
      </c>
      <c r="G115" s="148">
        <f t="shared" ref="G115:G116" si="4">IF(AND(E115&lt;&gt;"",F115&lt;&gt;""),((F115-E115)/30),"")</f>
        <v>10.566666666666666</v>
      </c>
      <c r="H115" s="115" t="s">
        <v>2809</v>
      </c>
      <c r="I115" s="114" t="s">
        <v>660</v>
      </c>
      <c r="J115" s="114" t="s">
        <v>672</v>
      </c>
      <c r="K115" s="68">
        <v>4387760887</v>
      </c>
      <c r="L115" s="100">
        <f>+IF(AND(K115&gt;0,O115="Ejecución"),(K115/877802)*Tabla28[[#This Row],[% participación]],IF(AND(K115&gt;0,O115&lt;&gt;"Ejecución"),"-",""))</f>
        <v>4998.5769991410361</v>
      </c>
      <c r="M115" s="117" t="s">
        <v>1148</v>
      </c>
      <c r="N115" s="161">
        <f>+IF(M118="No",1,IF(M118="Si","Ingrese %",""))</f>
        <v>1</v>
      </c>
      <c r="O115" s="150" t="s">
        <v>1150</v>
      </c>
      <c r="P115" s="78"/>
    </row>
    <row r="116" spans="1:16" s="6" customFormat="1" ht="24.75" customHeight="1" x14ac:dyDescent="0.2">
      <c r="A116" s="133">
        <v>3</v>
      </c>
      <c r="B116" s="149" t="s">
        <v>2665</v>
      </c>
      <c r="C116" s="151" t="s">
        <v>31</v>
      </c>
      <c r="D116" s="114" t="s">
        <v>2806</v>
      </c>
      <c r="E116" s="165">
        <v>43880</v>
      </c>
      <c r="F116" s="165">
        <v>44196</v>
      </c>
      <c r="G116" s="148">
        <f t="shared" si="4"/>
        <v>10.533333333333333</v>
      </c>
      <c r="H116" s="115" t="s">
        <v>2810</v>
      </c>
      <c r="I116" s="114" t="s">
        <v>660</v>
      </c>
      <c r="J116" s="114" t="s">
        <v>662</v>
      </c>
      <c r="K116" s="68">
        <v>2133741588</v>
      </c>
      <c r="L116" s="100">
        <f>+IF(AND(K116&gt;0,O116="Ejecución"),(K116/877802)*Tabla28[[#This Row],[% participación]],IF(AND(K116&gt;0,O116&lt;&gt;"Ejecución"),"-",""))</f>
        <v>2430.7777699298931</v>
      </c>
      <c r="M116" s="117" t="s">
        <v>1148</v>
      </c>
      <c r="N116" s="161">
        <f>+IF(M118="No",1,IF(M118="Si","Ingrese %",""))</f>
        <v>1</v>
      </c>
      <c r="O116" s="150" t="s">
        <v>1150</v>
      </c>
      <c r="P116" s="78"/>
    </row>
    <row r="117" spans="1:16" s="6" customFormat="1" ht="24.75" customHeight="1" outlineLevel="1" x14ac:dyDescent="0.2">
      <c r="A117" s="133">
        <v>4</v>
      </c>
      <c r="B117" s="149" t="s">
        <v>2665</v>
      </c>
      <c r="C117" s="151" t="s">
        <v>31</v>
      </c>
      <c r="D117" s="114" t="s">
        <v>2807</v>
      </c>
      <c r="E117" s="135">
        <v>44166</v>
      </c>
      <c r="F117" s="135">
        <v>44773</v>
      </c>
      <c r="G117" s="148">
        <f t="shared" ref="G117:G159" si="5">IF(AND(E117&lt;&gt;"",F117&lt;&gt;""),((F117-E117)/30),"")</f>
        <v>20.233333333333334</v>
      </c>
      <c r="H117" s="115" t="s">
        <v>2811</v>
      </c>
      <c r="I117" s="114" t="s">
        <v>660</v>
      </c>
      <c r="J117" s="114" t="s">
        <v>672</v>
      </c>
      <c r="K117" s="68">
        <v>2543022499</v>
      </c>
      <c r="L117" s="100">
        <f>+IF(AND(K117&gt;0,O117="Ejecución"),(K117/877802)*Tabla28[[#This Row],[% participación]],IF(AND(K117&gt;0,O117&lt;&gt;"Ejecución"),"-",""))</f>
        <v>2897.0342958890501</v>
      </c>
      <c r="M117" s="117" t="s">
        <v>1148</v>
      </c>
      <c r="N117" s="161">
        <f>+IF(M118="No",1,IF(M118="Si","Ingrese %",""))</f>
        <v>1</v>
      </c>
      <c r="O117" s="150" t="s">
        <v>1150</v>
      </c>
      <c r="P117" s="78"/>
    </row>
    <row r="118" spans="1:16" s="7" customFormat="1" ht="24.75" customHeight="1" outlineLevel="1" x14ac:dyDescent="0.2">
      <c r="A118" s="134">
        <v>5</v>
      </c>
      <c r="B118" s="149" t="s">
        <v>2665</v>
      </c>
      <c r="C118" s="151" t="s">
        <v>31</v>
      </c>
      <c r="D118" s="114" t="s">
        <v>2808</v>
      </c>
      <c r="E118" s="135">
        <v>44166</v>
      </c>
      <c r="F118" s="135">
        <v>44773</v>
      </c>
      <c r="G118" s="148">
        <f t="shared" si="5"/>
        <v>20.233333333333334</v>
      </c>
      <c r="H118" s="115" t="s">
        <v>2811</v>
      </c>
      <c r="I118" s="114" t="s">
        <v>660</v>
      </c>
      <c r="J118" s="114" t="s">
        <v>672</v>
      </c>
      <c r="K118" s="68">
        <v>2601955200</v>
      </c>
      <c r="L118" s="100">
        <f>+IF(AND(K118&gt;0,O118="Ejecución"),(K118/877802)*Tabla28[[#This Row],[% participación]],IF(AND(K118&gt;0,O118&lt;&gt;"Ejecución"),"-",""))</f>
        <v>2964.1709633835421</v>
      </c>
      <c r="M118" s="117" t="s">
        <v>1148</v>
      </c>
      <c r="N118" s="161">
        <f t="shared" ref="N118:N160" si="6">+IF(M118="No",1,IF(M118="Si","Ingrese %",""))</f>
        <v>1</v>
      </c>
      <c r="O118" s="150" t="s">
        <v>1150</v>
      </c>
      <c r="P118" s="79"/>
    </row>
    <row r="119" spans="1:16" s="7" customFormat="1" ht="24.75" customHeight="1" outlineLevel="1" x14ac:dyDescent="0.2">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2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 customHeight="1" thickBot="1" x14ac:dyDescent="0.25">
      <c r="O161" s="163" t="str">
        <f>HYPERLINK("#MI_Oferente_Singular!A1","INICIO")</f>
        <v>INICIO</v>
      </c>
    </row>
    <row r="162" spans="1:28" s="19" customFormat="1" ht="31.5" customHeight="1" thickBot="1" x14ac:dyDescent="0.25">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
      <c r="A164" s="29"/>
      <c r="B164" s="30"/>
      <c r="C164" s="30"/>
      <c r="E164" s="8"/>
      <c r="F164" s="30"/>
      <c r="G164" s="30"/>
      <c r="H164" s="30"/>
      <c r="I164" s="29"/>
      <c r="J164" s="30"/>
      <c r="K164" s="5"/>
      <c r="L164" s="5"/>
      <c r="M164" s="5"/>
      <c r="N164" s="145"/>
      <c r="O164" s="8"/>
      <c r="Q164" s="4" t="s">
        <v>2644</v>
      </c>
    </row>
    <row r="165" spans="1:28" x14ac:dyDescent="0.2">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
      <c r="A166" s="9"/>
      <c r="B166" s="5"/>
      <c r="C166" s="5"/>
      <c r="D166" s="146" t="s">
        <v>14</v>
      </c>
      <c r="E166" s="8"/>
      <c r="F166" s="5"/>
      <c r="G166" s="26" t="s">
        <v>14</v>
      </c>
      <c r="I166" s="9"/>
      <c r="J166" s="5"/>
      <c r="K166" s="5"/>
      <c r="L166" s="5"/>
      <c r="M166" s="5"/>
      <c r="N166" s="5"/>
      <c r="O166" s="8"/>
    </row>
    <row r="167" spans="1:28" x14ac:dyDescent="0.2">
      <c r="A167" s="9"/>
      <c r="D167" s="107" t="s">
        <v>26</v>
      </c>
      <c r="E167" s="8"/>
      <c r="F167" s="5"/>
      <c r="G167" s="107" t="s">
        <v>26</v>
      </c>
      <c r="I167" s="208" t="s">
        <v>2643</v>
      </c>
      <c r="J167" s="209"/>
      <c r="K167" s="209"/>
      <c r="L167" s="209"/>
      <c r="M167" s="209"/>
      <c r="N167" s="209"/>
      <c r="O167" s="210"/>
      <c r="U167" s="51"/>
    </row>
    <row r="168" spans="1:28" x14ac:dyDescent="0.2">
      <c r="A168" s="9"/>
      <c r="B168" s="227" t="s">
        <v>2658</v>
      </c>
      <c r="C168" s="227"/>
      <c r="D168" s="227"/>
      <c r="E168" s="8"/>
      <c r="F168" s="5"/>
      <c r="H168" s="81" t="s">
        <v>2657</v>
      </c>
      <c r="I168" s="208"/>
      <c r="J168" s="209"/>
      <c r="K168" s="209"/>
      <c r="L168" s="209"/>
      <c r="M168" s="209"/>
      <c r="N168" s="209"/>
      <c r="O168" s="210"/>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7" t="s">
        <v>2668</v>
      </c>
      <c r="B172" s="198"/>
      <c r="C172" s="198"/>
      <c r="D172" s="198"/>
      <c r="E172" s="198"/>
      <c r="F172" s="198"/>
      <c r="G172" s="198"/>
      <c r="H172" s="198"/>
      <c r="I172" s="198"/>
      <c r="J172" s="198"/>
      <c r="K172" s="198"/>
      <c r="L172" s="198"/>
      <c r="M172" s="198"/>
      <c r="N172" s="198"/>
      <c r="O172" s="199"/>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8" t="s">
        <v>2669</v>
      </c>
      <c r="C176" s="218"/>
      <c r="D176" s="218"/>
      <c r="E176" s="218"/>
      <c r="F176" s="218"/>
      <c r="G176" s="218"/>
      <c r="H176" s="20"/>
      <c r="I176" s="171" t="s">
        <v>2675</v>
      </c>
      <c r="J176" s="172"/>
      <c r="K176" s="172"/>
      <c r="L176" s="172"/>
      <c r="M176" s="172"/>
      <c r="O176" s="163" t="str">
        <f>HYPERLINK("#MI_Oferente_Singular!A1","INICIO")</f>
        <v>INICIO</v>
      </c>
      <c r="Q176" s="19"/>
      <c r="R176" s="19"/>
      <c r="S176" s="19"/>
      <c r="T176" s="19"/>
      <c r="U176" s="19"/>
      <c r="V176" s="19"/>
      <c r="W176" s="19"/>
      <c r="X176" s="19"/>
      <c r="Y176" s="19"/>
      <c r="Z176" s="19"/>
      <c r="AA176" s="19"/>
      <c r="AB176" s="19"/>
    </row>
    <row r="177" spans="1:28" ht="24" x14ac:dyDescent="0.2">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4" x14ac:dyDescent="0.2">
      <c r="A178" s="9"/>
      <c r="B178" s="222"/>
      <c r="C178" s="223"/>
      <c r="D178" s="224"/>
      <c r="E178" s="155"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2"/>
      <c r="Z178" s="153" t="str">
        <f>IF(Y178&gt;0,SUM(E180+Y178),"")</f>
        <v/>
      </c>
      <c r="AA178" s="19"/>
      <c r="AB178" s="19"/>
    </row>
    <row r="179" spans="1:28" ht="24" x14ac:dyDescent="0.2">
      <c r="A179" s="9"/>
      <c r="B179" s="184" t="s">
        <v>2669</v>
      </c>
      <c r="C179" s="184"/>
      <c r="D179" s="184"/>
      <c r="E179" s="159">
        <v>0.02</v>
      </c>
      <c r="F179" s="158">
        <v>0.01</v>
      </c>
      <c r="G179" s="153">
        <f>IF(F179&gt;0,SUM(E179+F179),"")</f>
        <v>0.03</v>
      </c>
      <c r="H179" s="5"/>
      <c r="I179" s="184" t="s">
        <v>2671</v>
      </c>
      <c r="J179" s="184"/>
      <c r="K179" s="184"/>
      <c r="L179" s="184"/>
      <c r="M179" s="160">
        <v>0.03</v>
      </c>
      <c r="O179" s="8"/>
      <c r="Q179" s="19"/>
      <c r="R179" s="147">
        <f>IF(M179&gt;0,SUM(L179+M179),"")</f>
        <v>0.03</v>
      </c>
      <c r="T179" s="19"/>
      <c r="U179" s="230" t="s">
        <v>1166</v>
      </c>
      <c r="V179" s="230"/>
      <c r="W179" s="230"/>
      <c r="X179" s="24">
        <v>0.02</v>
      </c>
      <c r="Y179" s="152"/>
      <c r="Z179" s="153" t="str">
        <f>IF(Y179&gt;0,SUM(E181+Y179),"")</f>
        <v/>
      </c>
      <c r="AA179" s="19"/>
      <c r="AB179" s="19"/>
    </row>
    <row r="180" spans="1:28" ht="24" hidden="1" x14ac:dyDescent="0.2">
      <c r="A180" s="9"/>
      <c r="B180" s="170"/>
      <c r="C180" s="170"/>
      <c r="D180" s="170"/>
      <c r="E180" s="157"/>
      <c r="H180" s="5"/>
      <c r="I180" s="170"/>
      <c r="J180" s="170"/>
      <c r="K180" s="170"/>
      <c r="L180" s="170"/>
      <c r="M180" s="5"/>
      <c r="O180" s="8"/>
      <c r="Q180" s="19"/>
      <c r="R180" s="147" t="str">
        <f>IF(S180&gt;0,SUM(L180+S180),"")</f>
        <v/>
      </c>
      <c r="S180" s="152"/>
      <c r="T180" s="19"/>
      <c r="U180" s="230" t="s">
        <v>1167</v>
      </c>
      <c r="V180" s="230"/>
      <c r="W180" s="230"/>
      <c r="X180" s="24">
        <v>0.03</v>
      </c>
      <c r="Y180" s="152"/>
      <c r="Z180" s="153" t="str">
        <f>IF(Y180&gt;0,SUM(E182+Y180),"")</f>
        <v/>
      </c>
      <c r="AA180" s="19"/>
      <c r="AB180" s="19"/>
    </row>
    <row r="181" spans="1:28" ht="24" hidden="1" x14ac:dyDescent="0.2">
      <c r="A181" s="9"/>
      <c r="B181" s="170"/>
      <c r="C181" s="170"/>
      <c r="D181" s="170"/>
      <c r="E181" s="157"/>
      <c r="H181" s="5"/>
      <c r="I181" s="170"/>
      <c r="J181" s="170"/>
      <c r="K181" s="170"/>
      <c r="L181" s="170"/>
      <c r="M181" s="5"/>
      <c r="O181" s="8"/>
      <c r="Q181" s="19"/>
      <c r="R181" s="147" t="str">
        <f>IF(S181&gt;0,SUM(L181+S181),"")</f>
        <v/>
      </c>
      <c r="S181" s="152"/>
      <c r="T181" s="19"/>
      <c r="U181" s="19"/>
      <c r="V181" s="19"/>
      <c r="W181" s="19"/>
      <c r="X181" s="19"/>
      <c r="Y181" s="19"/>
      <c r="Z181" s="19"/>
      <c r="AA181" s="19"/>
      <c r="AB181" s="19"/>
    </row>
    <row r="182" spans="1:28" ht="24" hidden="1" x14ac:dyDescent="0.2">
      <c r="A182" s="9"/>
      <c r="B182" s="170"/>
      <c r="C182" s="170"/>
      <c r="D182" s="170"/>
      <c r="E182" s="157"/>
      <c r="H182" s="5"/>
      <c r="I182" s="170"/>
      <c r="J182" s="170"/>
      <c r="K182" s="170"/>
      <c r="L182" s="170"/>
      <c r="M182" s="5"/>
      <c r="O182" s="8"/>
      <c r="Q182" s="19"/>
      <c r="R182" s="147" t="str">
        <f>IF(S182&gt;0,SUM(L182+S182),"")</f>
        <v/>
      </c>
      <c r="S182" s="152"/>
      <c r="T182" s="19"/>
      <c r="U182" s="19"/>
      <c r="V182" s="19"/>
      <c r="W182" s="19"/>
      <c r="X182" s="19"/>
      <c r="Y182" s="19"/>
      <c r="Z182" s="19"/>
      <c r="AA182" s="19"/>
      <c r="AB182" s="19"/>
    </row>
    <row r="183" spans="1:28" ht="24" x14ac:dyDescent="0.2">
      <c r="A183" s="9"/>
      <c r="B183" s="5"/>
      <c r="C183" s="5"/>
      <c r="D183" s="5"/>
      <c r="E183" s="5"/>
      <c r="F183" s="5"/>
      <c r="G183" s="5"/>
      <c r="H183" s="5"/>
      <c r="I183" s="170"/>
      <c r="J183" s="170"/>
      <c r="K183" s="170"/>
      <c r="L183" s="170"/>
      <c r="M183" s="5"/>
      <c r="O183" s="8"/>
      <c r="Q183" s="19"/>
      <c r="R183" s="147" t="str">
        <f>IF(S183&gt;0,SUM(L183+S183),"")</f>
        <v/>
      </c>
      <c r="S183" s="15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4">
        <f>+SUM(G179:G182)</f>
        <v>0.03</v>
      </c>
      <c r="D185" s="91" t="s">
        <v>2628</v>
      </c>
      <c r="E185" s="94">
        <f>+(C185*SUM(K20:K35))</f>
        <v>113558940.39</v>
      </c>
      <c r="F185" s="92"/>
      <c r="G185" s="93"/>
      <c r="H185" s="88"/>
      <c r="I185" s="90" t="s">
        <v>2627</v>
      </c>
      <c r="J185" s="154">
        <f>+SUM(M179:M183)</f>
        <v>0.03</v>
      </c>
      <c r="K185" s="229" t="s">
        <v>2628</v>
      </c>
      <c r="L185" s="229"/>
      <c r="M185" s="94">
        <f>+J185*(SUM(K20:K35))</f>
        <v>113558940.39</v>
      </c>
      <c r="N185" s="95"/>
      <c r="O185" s="96"/>
    </row>
    <row r="186" spans="1:28" ht="16" thickBot="1" x14ac:dyDescent="0.25">
      <c r="A186" s="10"/>
      <c r="B186" s="97"/>
      <c r="C186" s="97"/>
      <c r="D186" s="97"/>
      <c r="E186" s="97"/>
      <c r="F186" s="97"/>
      <c r="G186" s="97"/>
      <c r="H186" s="97"/>
      <c r="I186" s="156" t="s">
        <v>2673</v>
      </c>
      <c r="J186" s="97"/>
      <c r="K186" s="97"/>
      <c r="L186" s="97"/>
      <c r="M186" s="97"/>
      <c r="N186" s="98"/>
      <c r="O186" s="99"/>
    </row>
    <row r="187" spans="1:28" ht="8.25" customHeight="1" thickBot="1" x14ac:dyDescent="0.25"/>
    <row r="188" spans="1:28" s="19" customFormat="1" ht="31.5" customHeight="1" thickBot="1" x14ac:dyDescent="0.25">
      <c r="A188" s="197" t="s">
        <v>18</v>
      </c>
      <c r="B188" s="198"/>
      <c r="C188" s="198"/>
      <c r="D188" s="198"/>
      <c r="E188" s="198"/>
      <c r="F188" s="198"/>
      <c r="G188" s="198"/>
      <c r="H188" s="198"/>
      <c r="I188" s="198"/>
      <c r="J188" s="198"/>
      <c r="K188" s="198"/>
      <c r="L188" s="198"/>
      <c r="M188" s="198"/>
      <c r="N188" s="198"/>
      <c r="O188" s="199"/>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
      <c r="A192" s="9"/>
      <c r="B192" s="188" t="s">
        <v>2636</v>
      </c>
      <c r="C192" s="188"/>
      <c r="E192" s="5" t="s">
        <v>20</v>
      </c>
      <c r="H192" s="26" t="s">
        <v>24</v>
      </c>
      <c r="J192" s="5" t="s">
        <v>2637</v>
      </c>
      <c r="K192" s="5"/>
      <c r="M192" s="5"/>
      <c r="N192" s="5"/>
      <c r="O192" s="8"/>
      <c r="Q192" s="142"/>
      <c r="R192" s="143"/>
      <c r="S192" s="143"/>
      <c r="T192" s="142"/>
    </row>
    <row r="193" spans="1:18" x14ac:dyDescent="0.2">
      <c r="A193" s="9"/>
      <c r="C193" s="166">
        <v>27355</v>
      </c>
      <c r="D193" s="5"/>
      <c r="E193" s="167">
        <v>468</v>
      </c>
      <c r="F193" s="5"/>
      <c r="G193" s="5"/>
      <c r="H193" s="168" t="s">
        <v>2812</v>
      </c>
      <c r="J193" s="5"/>
      <c r="K193" s="166">
        <v>39617</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7" t="s">
        <v>29</v>
      </c>
      <c r="B197" s="198"/>
      <c r="C197" s="198"/>
      <c r="D197" s="198"/>
      <c r="E197" s="198"/>
      <c r="F197" s="198"/>
      <c r="G197" s="198"/>
      <c r="H197" s="198"/>
      <c r="I197" s="198"/>
      <c r="J197" s="198"/>
      <c r="K197" s="198"/>
      <c r="L197" s="198"/>
      <c r="M197" s="198"/>
      <c r="N197" s="198"/>
      <c r="O197" s="199"/>
      <c r="P197" s="76"/>
    </row>
    <row r="198" spans="1:18" ht="22" thickBot="1" x14ac:dyDescent="0.2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
      <c r="A199" s="9"/>
      <c r="B199" s="228" t="s">
        <v>2659</v>
      </c>
      <c r="C199" s="228"/>
      <c r="D199" s="228"/>
      <c r="E199" s="228"/>
      <c r="F199" s="228"/>
      <c r="G199" s="228"/>
      <c r="H199" s="228"/>
      <c r="I199" s="228"/>
      <c r="J199" s="228"/>
      <c r="K199" s="228"/>
      <c r="L199" s="228"/>
      <c r="M199" s="228"/>
      <c r="N199" s="228"/>
      <c r="O199" s="8"/>
    </row>
    <row r="200" spans="1:18" x14ac:dyDescent="0.2">
      <c r="A200" s="9"/>
      <c r="B200" s="185"/>
      <c r="C200" s="185"/>
      <c r="D200" s="185"/>
      <c r="E200" s="185"/>
      <c r="F200" s="185"/>
      <c r="G200" s="185"/>
      <c r="H200" s="185"/>
      <c r="I200" s="185"/>
      <c r="J200" s="185"/>
      <c r="K200" s="185"/>
      <c r="L200" s="185"/>
      <c r="M200" s="185"/>
      <c r="N200" s="185"/>
      <c r="O200" s="8"/>
    </row>
    <row r="201" spans="1:18" x14ac:dyDescent="0.2">
      <c r="A201" s="9"/>
      <c r="B201" s="186" t="s">
        <v>2648</v>
      </c>
      <c r="C201" s="187"/>
      <c r="D201" s="187"/>
      <c r="E201" s="187"/>
      <c r="F201" s="187"/>
      <c r="G201" s="187"/>
      <c r="H201" s="187"/>
      <c r="I201" s="187"/>
      <c r="J201" s="187"/>
      <c r="K201" s="187"/>
      <c r="L201" s="187"/>
      <c r="M201" s="187"/>
      <c r="N201" s="187"/>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67" t="s">
        <v>2813</v>
      </c>
      <c r="J211" s="27" t="s">
        <v>2622</v>
      </c>
      <c r="K211" s="169" t="s">
        <v>2815</v>
      </c>
      <c r="L211" s="21"/>
      <c r="M211" s="21"/>
      <c r="N211" s="21"/>
      <c r="O211" s="8"/>
    </row>
    <row r="212" spans="1:15" x14ac:dyDescent="0.2">
      <c r="A212" s="9"/>
      <c r="B212" s="27" t="s">
        <v>2619</v>
      </c>
      <c r="C212" s="168" t="s">
        <v>2812</v>
      </c>
      <c r="D212" s="21"/>
      <c r="G212" s="27" t="s">
        <v>2621</v>
      </c>
      <c r="H212" s="169" t="s">
        <v>2814</v>
      </c>
      <c r="J212" s="27" t="s">
        <v>2623</v>
      </c>
      <c r="K212" s="167" t="s">
        <v>2816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trujillo vanegas</cp:lastModifiedBy>
  <cp:lastPrinted>2020-11-20T15:12:35Z</cp:lastPrinted>
  <dcterms:created xsi:type="dcterms:W3CDTF">2020-10-14T21:57:42Z</dcterms:created>
  <dcterms:modified xsi:type="dcterms:W3CDTF">2020-12-27T21:18:10Z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