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2021-47-10001229 CIENAGA\finales ciena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<sst xmlns="http://schemas.openxmlformats.org/spreadsheetml/2006/main" count="3096" uniqueCount="2694">
  <si>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</si>
  <si>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</si>
  <si>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</si>
  <si>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</si>
  <si>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</si>
  <si>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</si>
  <si>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</si>
  <si>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</si>
  <si>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</si>
  <si>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</si>
  <si>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</si>
  <si>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</si>
  <si>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</si>
  <si>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</si>
  <si>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</si>
  <si>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</si>
  <si>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</si>
  <si>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</si>
  <si>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</si>
  <si>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</si>
  <si>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</si>
  <si>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</si>
  <si>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</si>
  <si>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</si>
  <si>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</si>
  <si>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</si>
  <si>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</si>
  <si>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</si>
  <si>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</si>
  <si>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</si>
  <si>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</si>
  <si>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</si>
  <si>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</si>
  <si>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</si>
  <si>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</si>
  <si>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</si>
  <si>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</si>
  <si>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</si>
  <si>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</si>
  <si>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</si>
  <si>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</si>
  <si>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</si>
  <si>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</si>
  <si>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</si>
  <si>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</si>
  <si>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</si>
  <si>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</si>
  <si>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</si>
  <si>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</si>
  <si>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</si>
  <si>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</si>
  <si>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</si>
  <si>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</si>
  <si>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</si>
  <si>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</si>
  <si>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</si>
  <si>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</si>
  <si>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</si>
  <si>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</si>
  <si>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</si>
  <si>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</si>
  <si>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</si>
  <si>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</si>
  <si>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</si>
  <si>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</si>
  <si>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</si>
  <si>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</si>
  <si>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</si>
  <si>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</si>
  <si>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</si>
  <si>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</si>
  <si>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</si>
  <si>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</si>
  <si>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</si>
  <si>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</si>
  <si>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</si>
  <si>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</si>
  <si>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</si>
  <si>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</si>
  <si>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</si>
  <si>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</si>
  <si>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</si>
  <si>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</si>
  <si>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</si>
  <si>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</si>
  <si>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</si>
  <si>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</si>
  <si>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</si>
  <si>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</si>
  <si>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</si>
  <si>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</si>
  <si>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</si>
  <si>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</si>
  <si>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</si>
  <si>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</si>
  <si>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</si>
  <si>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</si>
  <si>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</si>
  <si>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</si>
  <si>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</si>
  <si>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</si>
  <si>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</si>
  <si>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</si>
  <si>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</si>
  <si>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</si>
  <si>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</si>
  <si>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</si>
  <si>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</si>
  <si>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</si>
  <si>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</si>
  <si>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</si>
  <si>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</si>
  <si>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</si>
  <si>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</si>
  <si>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</si>
  <si>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</si>
  <si>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</si>
  <si>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</si>
  <si>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</si>
  <si>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</si>
  <si>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</si>
  <si>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</si>
  <si>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</si>
  <si>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</si>
  <si>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</si>
  <si>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</si>
  <si>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</si>
  <si>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</si>
  <si>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</si>
  <si>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</si>
  <si>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</si>
  <si>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</si>
  <si>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</si>
  <si>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</si>
  <si>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</si>
  <si>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</si>
  <si>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</si>
  <si>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</si>
  <si>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</si>
  <si>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</si>
  <si>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</si>
  <si>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</si>
  <si>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</si>
  <si>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</si>
  <si>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</si>
  <si>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</si>
  <si>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</si>
  <si>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</si>
  <si>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</si>
  <si>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</si>
  <si>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</si>
  <si>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</si>
  <si>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</si>
  <si>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</si>
  <si>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</si>
  <si>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</si>
  <si>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</si>
  <si>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</si>
  <si>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</si>
  <si>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</si>
  <si>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</si>
  <si>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</si>
  <si>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</si>
  <si>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</si>
  <si>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</si>
  <si>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</si>
  <si>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</si>
  <si>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</si>
  <si>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</si>
  <si>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</si>
  <si>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</si>
  <si>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</si>
  <si>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</si>
  <si>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</si>
  <si>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</si>
  <si>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</si>
  <si>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</si>
  <si>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</si>
  <si>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</si>
  <si>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</si>
  <si>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</si>
  <si>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</si>
  <si>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</si>
  <si>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</si>
  <si>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</si>
  <si>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</si>
  <si>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</si>
  <si>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</si>
  <si>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</si>
  <si>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</si>
  <si>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</si>
  <si>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</si>
  <si>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</si>
  <si>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</si>
  <si>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</si>
  <si>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</si>
  <si>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</si>
  <si>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</si>
  <si>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</si>
  <si>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</si>
  <si>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</si>
  <si>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</si>
  <si>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</si>
  <si>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</si>
  <si>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</si>
  <si>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</si>
  <si>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</si>
  <si>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</si>
  <si>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</si>
  <si>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</si>
  <si>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</si>
  <si>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</si>
  <si>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</si>
  <si>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</si>
  <si>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</si>
  <si>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</si>
  <si>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</si>
  <si>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</si>
  <si>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</si>
  <si>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</si>
  <si>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</si>
  <si>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</si>
  <si>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</si>
  <si>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</si>
  <si>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</si>
  <si>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</si>
  <si>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</si>
  <si>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</si>
  <si>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</si>
  <si>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</si>
  <si>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</si>
  <si>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</si>
  <si>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</si>
  <si>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</si>
  <si>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</si>
  <si>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</si>
  <si>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</si>
  <si>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</si>
  <si>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</si>
  <si>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</si>
  <si>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</si>
  <si>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</si>
  <si>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</si>
  <si>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</si>
  <si>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</si>
  <si>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</si>
  <si>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</si>
  <si>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</si>
  <si>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</si>
  <si>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</si>
  <si>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</si>
  <si>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</si>
  <si>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</si>
  <si>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</si>
  <si>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</si>
  <si>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</si>
  <si>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</si>
  <si>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</si>
  <si>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</si>
  <si>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</si>
  <si>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</si>
  <si>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</si>
  <si>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</si>
  <si>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</si>
  <si>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</si>
  <si>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</si>
  <si>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</si>
  <si>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</si>
  <si>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</si>
  <si>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</si>
  <si>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</si>
  <si>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</si>
  <si>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</si>
  <si>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</si>
  <si>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</si>
  <si>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</si>
  <si>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</si>
  <si>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</si>
  <si>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</si>
  <si>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</si>
  <si>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</si>
  <si>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</si>
  <si>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</si>
  <si>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</si>
  <si>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</si>
  <si>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</si>
  <si>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</si>
  <si>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</si>
  <si>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</si>
  <si>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</si>
  <si>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</si>
  <si>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</si>
  <si>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</si>
  <si>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</si>
  <si>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</si>
  <si>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</si>
  <si>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</si>
  <si>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</si>
  <si>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</si>
  <si>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</si>
  <si>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</si>
  <si>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</si>
  <si>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</si>
  <si>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</si>
  <si>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</si>
  <si>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</si>
  <si>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</si>
  <si>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</si>
  <si>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</si>
  <si>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</si>
  <si>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</si>
  <si>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</si>
  <si>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</si>
  <si>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</si>
  <si>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</si>
  <si>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</si>
  <si>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</si>
  <si>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</si>
  <si>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</si>
  <si>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</si>
  <si>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</si>
  <si>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</si>
  <si>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</si>
  <si>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</si>
  <si>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</si>
  <si>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</si>
  <si>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</si>
  <si>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</si>
  <si>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</si>
  <si>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</si>
  <si>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</si>
  <si>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</si>
  <si>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</si>
  <si>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</si>
  <si>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</si>
  <si>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</si>
  <si>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</si>
  <si>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</si>
  <si>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</si>
  <si>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</si>
  <si>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</si>
  <si>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</si>
  <si>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</si>
  <si>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</si>
  <si>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</si>
  <si>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</si>
  <si>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</si>
  <si>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</si>
  <si>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</si>
  <si>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</si>
  <si>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</si>
  <si>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</si>
  <si>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</si>
  <si>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</si>
  <si>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</si>
  <si>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</si>
  <si>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</si>
  <si>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</si>
  <si>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</si>
  <si>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</si>
  <si>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</si>
  <si>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</si>
  <si>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</si>
  <si>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</si>
  <si>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</si>
  <si>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</si>
  <si>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</si>
  <si>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</si>
  <si>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</si>
  <si>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</si>
  <si>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</si>
  <si>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</si>
  <si>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</si>
  <si>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</si>
  <si>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</si>
  <si>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</si>
  <si>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</si>
  <si>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</si>
  <si>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</si>
  <si>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</si>
  <si>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</si>
  <si>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</si>
  <si>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</si>
  <si>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</si>
  <si>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</si>
  <si>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</si>
  <si>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</si>
  <si>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</si>
  <si>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</si>
  <si>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</si>
  <si>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</si>
  <si>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</si>
  <si>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</si>
  <si>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</si>
  <si>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</si>
  <si>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</si>
  <si>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</si>
  <si>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</si>
  <si>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</si>
  <si>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</si>
  <si>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</si>
  <si>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</si>
  <si>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</si>
  <si>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</si>
  <si>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</si>
  <si>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</si>
  <si>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</si>
  <si>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</si>
  <si>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</si>
  <si>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</si>
  <si>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</si>
  <si>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</si>
  <si>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</si>
  <si>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</si>
  <si>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</si>
  <si>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</si>
  <si>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</si>
  <si>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</si>
  <si>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</si>
  <si>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</si>
  <si>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</si>
  <si>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</si>
  <si>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</si>
  <si>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</si>
  <si>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</si>
  <si>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</si>
  <si>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</si>
  <si>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</si>
  <si>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</si>
  <si>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</si>
  <si>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</si>
  <si>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</si>
  <si>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</si>
  <si>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</si>
  <si>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</si>
  <si>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</si>
  <si>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</si>
  <si>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</si>
  <si>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</si>
  <si>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</si>
  <si>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</si>
  <si>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</si>
  <si>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</si>
  <si>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</si>
  <si>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</si>
  <si>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</si>
  <si>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</si>
  <si>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</si>
  <si>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</si>
  <si>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</si>
  <si>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</si>
  <si>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</si>
  <si>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</si>
  <si>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</si>
  <si>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</si>
  <si>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</si>
  <si>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</si>
  <si>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</si>
  <si>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</si>
  <si>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</si>
  <si>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</si>
  <si>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</si>
  <si>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</si>
  <si>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</si>
  <si>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</si>
  <si>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</si>
  <si>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</si>
  <si>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</si>
  <si>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</si>
  <si>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</si>
  <si>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</si>
  <si>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</si>
  <si>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</si>
  <si>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</si>
  <si>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</si>
  <si>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</si>
  <si>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</si>
  <si>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</si>
  <si>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</si>
  <si>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</si>
  <si>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</si>
  <si>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</si>
  <si>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</si>
  <si>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</si>
  <si>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</si>
  <si>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</si>
  <si>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</si>
  <si>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</si>
  <si>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</si>
  <si>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</si>
  <si>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</si>
  <si>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</si>
  <si>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</si>
  <si>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</si>
  <si>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</si>
  <si>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</si>
  <si>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</si>
  <si>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</si>
  <si>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</si>
  <si>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</si>
  <si>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</si>
  <si>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</si>
  <si>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</si>
  <si>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</si>
  <si>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</si>
  <si>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</si>
  <si>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</si>
  <si>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</si>
  <si>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</si>
  <si>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</si>
  <si>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</si>
  <si>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</si>
  <si>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</si>
  <si>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</si>
  <si>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</si>
  <si>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</si>
  <si>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</si>
  <si>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</si>
  <si>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</si>
  <si>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</si>
  <si>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</si>
  <si>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</si>
  <si>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</si>
  <si>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</si>
  <si>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</si>
  <si>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</si>
  <si>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</si>
  <si>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</si>
  <si>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</si>
  <si>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</si>
  <si>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</si>
  <si>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</si>
  <si>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</si>
  <si>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</si>
  <si>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</si>
  <si>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</si>
  <si>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</si>
  <si>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</si>
  <si>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</si>
  <si>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</si>
  <si>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</si>
  <si>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</si>
  <si>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</si>
  <si>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</si>
  <si>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</si>
  <si>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</si>
  <si>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</si>
  <si>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</si>
  <si>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</si>
  <si>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</si>
  <si>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</si>
  <si>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</si>
  <si>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</si>
  <si>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</si>
  <si>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</si>
  <si>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</si>
  <si>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</si>
  <si>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</si>
  <si>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</si>
  <si>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</si>
  <si>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</si>
  <si>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</si>
  <si>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</si>
  <si>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</si>
  <si>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</si>
  <si>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</si>
  <si>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</si>
  <si>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</si>
  <si>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</si>
  <si>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</si>
  <si>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</si>
  <si>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</si>
  <si>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</si>
  <si>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</si>
  <si>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</si>
  <si>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</si>
  <si>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</si>
  <si>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</si>
  <si>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</si>
  <si>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</si>
  <si>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</si>
  <si>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</si>
  <si>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</si>
  <si>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</si>
  <si>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</si>
  <si>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</si>
  <si>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</si>
  <si>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</si>
  <si>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</si>
  <si>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</si>
  <si>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</si>
  <si>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</si>
  <si>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</si>
  <si>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</si>
  <si>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</si>
  <si>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</si>
  <si>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</si>
  <si>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</si>
  <si>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</si>
  <si>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</si>
  <si>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</si>
  <si>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</si>
  <si>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</si>
  <si>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</si>
  <si>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</si>
  <si>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</si>
  <si>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</si>
  <si>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</si>
  <si>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</si>
  <si>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</si>
  <si>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</si>
  <si>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</si>
  <si>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</si>
  <si>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</si>
  <si>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</si>
  <si>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</si>
  <si>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</si>
  <si>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</si>
  <si>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</si>
  <si>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</si>
  <si>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</si>
  <si>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</si>
  <si>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</si>
  <si>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</si>
  <si>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</si>
  <si>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</si>
  <si>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</si>
  <si>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</si>
  <si>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</si>
  <si>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</si>
  <si>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</si>
  <si>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</si>
  <si>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</si>
  <si>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</si>
  <si>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</si>
  <si>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</si>
  <si>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</si>
  <si>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</si>
  <si>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</si>
  <si>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</si>
  <si>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</si>
  <si>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</si>
  <si>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</si>
  <si>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</si>
  <si>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</si>
  <si>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</si>
  <si>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</si>
  <si>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</si>
  <si>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</si>
  <si>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</si>
  <si>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</si>
  <si>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</si>
  <si>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</si>
  <si>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</si>
  <si>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</si>
  <si>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</si>
  <si>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</si>
  <si>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</si>
  <si>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</si>
  <si>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</si>
  <si>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</si>
  <si>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</si>
  <si>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</si>
  <si>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</si>
  <si>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</si>
  <si>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</si>
  <si>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</si>
  <si>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</si>
  <si>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</si>
  <si>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</si>
  <si>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</si>
  <si>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</si>
  <si>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</si>
  <si>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</si>
  <si>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</si>
  <si>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</si>
  <si>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</si>
  <si>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</si>
  <si>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</si>
  <si>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</si>
  <si>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</si>
  <si>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</si>
  <si>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</si>
  <si>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</si>
  <si>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</si>
  <si>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</si>
  <si>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</si>
  <si>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</si>
  <si>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</si>
  <si>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</si>
  <si>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</si>
  <si>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</si>
  <si>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</si>
  <si>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</si>
  <si>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</si>
  <si>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</si>
  <si>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</si>
  <si>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</si>
  <si>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</si>
  <si>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</si>
  <si>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</si>
  <si>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</si>
  <si>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</si>
  <si>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</si>
  <si>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</si>
  <si>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</si>
  <si>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</si>
  <si>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</si>
  <si>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</si>
  <si>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</si>
  <si>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</si>
  <si>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</si>
  <si>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</si>
  <si>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</si>
  <si>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</si>
  <si>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</si>
  <si>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</si>
  <si>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</si>
  <si>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</si>
  <si>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</si>
  <si>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</si>
  <si>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</si>
  <si>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</si>
  <si>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</si>
  <si>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</si>
  <si>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</si>
  <si>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</si>
  <si>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</si>
  <si>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</si>
  <si>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</si>
  <si>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</si>
  <si>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</si>
  <si>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</si>
  <si>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</si>
  <si>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</si>
  <si>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</si>
  <si>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</si>
  <si>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</si>
  <si>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</si>
  <si>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</si>
  <si>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</si>
  <si>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</si>
  <si>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</si>
  <si>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</si>
  <si>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</si>
  <si>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</si>
  <si>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</si>
  <si>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</si>
  <si>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</si>
  <si>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</si>
  <si>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</si>
  <si>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</si>
  <si>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</si>
  <si>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</si>
  <si>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</si>
  <si>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</si>
  <si>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</si>
  <si>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</si>
  <si>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</si>
  <si>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</si>
  <si>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</si>
  <si>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</si>
  <si>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</si>
  <si>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</si>
  <si>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</si>
  <si>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</si>
  <si>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</si>
  <si>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</si>
  <si>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</si>
  <si>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</si>
  <si>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</si>
  <si>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</si>
  <si>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</si>
  <si>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</si>
  <si>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</si>
  <si>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</si>
  <si>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</si>
  <si>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</si>
  <si>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</si>
  <si>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</si>
  <si>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</si>
  <si>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</si>
  <si>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</si>
  <si>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</si>
  <si>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</si>
  <si>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</si>
  <si>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</si>
  <si>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</si>
  <si>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</si>
  <si>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</si>
  <si>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</si>
  <si>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</si>
  <si>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</si>
  <si>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</si>
  <si>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</si>
  <si>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</si>
  <si>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</si>
  <si>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</si>
  <si>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</si>
  <si>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</si>
  <si>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</si>
  <si>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</si>
  <si>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</si>
  <si>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</si>
  <si>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</si>
  <si>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</si>
  <si>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</si>
  <si>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</si>
  <si>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</si>
  <si>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</si>
  <si>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</si>
  <si>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</si>
  <si>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</si>
  <si>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</si>
  <si>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</si>
  <si>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</si>
  <si>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</si>
  <si>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</si>
  <si>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</si>
  <si>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</si>
  <si>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</si>
  <si>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</si>
  <si>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</si>
  <si>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</si>
  <si>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</si>
  <si>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</si>
  <si>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</si>
  <si>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</si>
  <si>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</si>
  <si>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</si>
  <si>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</si>
  <si>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</si>
  <si>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</si>
  <si>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</si>
  <si>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</si>
  <si>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</si>
  <si>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</si>
  <si>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</si>
  <si>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</si>
  <si>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</si>
  <si>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</si>
  <si>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</si>
  <si>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</si>
  <si>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</si>
  <si>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</si>
  <si>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</si>
  <si>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</si>
  <si>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</si>
  <si>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</si>
  <si>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</si>
  <si>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</si>
  <si>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</si>
  <si>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</si>
  <si>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</si>
  <si>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</si>
  <si>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</si>
  <si>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</si>
  <si>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</si>
  <si>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</si>
  <si>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</si>
  <si>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</si>
  <si>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</si>
  <si>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</si>
  <si>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</si>
  <si>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</si>
  <si>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</si>
  <si>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</si>
  <si>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</si>
  <si>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</si>
  <si>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</si>
  <si>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</si>
  <si>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</si>
  <si>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</si>
  <si>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</si>
  <si>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</si>
  <si>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</si>
  <si>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</si>
  <si>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</si>
  <si>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</si>
  <si>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</si>
  <si>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</si>
  <si>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</si>
  <si>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</si>
  <si>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</si>
  <si>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</si>
  <si>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</si>
  <si>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</si>
  <si>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</si>
  <si>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</si>
  <si>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</si>
  <si>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</si>
  <si>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</si>
  <si>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</si>
  <si>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</si>
  <si>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</si>
  <si>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</si>
  <si>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</si>
  <si>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</si>
  <si>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</si>
  <si>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</si>
  <si>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</si>
  <si>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</si>
  <si>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</si>
  <si>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</si>
  <si>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</si>
  <si>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</si>
  <si>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</si>
  <si>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</si>
  <si>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</si>
  <si>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</si>
  <si>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</si>
  <si>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</si>
  <si>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</si>
  <si>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</si>
  <si>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</si>
  <si>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</si>
  <si>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</si>
  <si>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</si>
  <si>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</si>
  <si>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</si>
  <si>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</si>
  <si>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</si>
  <si>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</si>
  <si>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</si>
  <si>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</si>
  <si>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</si>
  <si>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</si>
  <si>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</si>
  <si>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</si>
  <si>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</si>
  <si>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</si>
  <si>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</si>
  <si>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</si>
  <si>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</si>
  <si>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</si>
  <si>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</si>
  <si>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</si>
  <si>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</si>
  <si>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</si>
  <si>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</si>
  <si>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</si>
  <si>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</si>
  <si>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</si>
  <si>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</si>
  <si>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</si>
  <si>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</si>
  <si>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</si>
  <si>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</si>
  <si>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</si>
  <si>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</si>
  <si>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</si>
  <si>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</si>
  <si>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</si>
  <si>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</si>
  <si>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</si>
  <si>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</si>
  <si>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</si>
  <si>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</si>
  <si>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</si>
  <si>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</si>
  <si>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</si>
  <si>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</si>
  <si>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</si>
  <si>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</si>
  <si>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</si>
  <si>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</si>
  <si>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</si>
  <si>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</si>
  <si>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</si>
  <si>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</si>
  <si>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</si>
  <si>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</si>
  <si>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</si>
  <si>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</si>
  <si>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</si>
  <si>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</si>
  <si>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</si>
  <si>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</si>
  <si>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</si>
  <si>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</si>
  <si>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</si>
  <si>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</si>
  <si>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</si>
  <si>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</si>
  <si>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</si>
  <si>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</si>
  <si>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</si>
  <si>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</si>
  <si>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</si>
  <si>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</si>
  <si>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</si>
  <si>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</si>
  <si>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</si>
  <si>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</si>
  <si>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</si>
  <si>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</si>
  <si>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</si>
  <si>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</si>
  <si>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</si>
  <si>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</si>
  <si>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</si>
  <si>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</si>
  <si>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</si>
  <si>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</si>
  <si>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</si>
  <si>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</si>
  <si>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</si>
  <si>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</si>
  <si>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</si>
  <si>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</si>
  <si>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</si>
  <si>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</si>
  <si>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</si>
  <si>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</si>
  <si>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</si>
  <si>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</si>
  <si>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</si>
  <si>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</si>
  <si>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</si>
  <si>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</si>
  <si>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</si>
  <si>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</si>
  <si>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</si>
  <si>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</si>
  <si>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</si>
  <si>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</si>
  <si>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</si>
  <si>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</si>
  <si>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</si>
  <si>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</si>
  <si>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</si>
  <si>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</si>
  <si>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</si>
  <si>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</si>
  <si>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</si>
  <si>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</si>
  <si>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</si>
  <si>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</si>
  <si>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</si>
  <si>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</si>
  <si>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</si>
  <si>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</si>
  <si>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</si>
  <si>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</si>
  <si>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</si>
  <si>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</si>
  <si>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</si>
  <si>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</si>
  <si>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</si>
  <si>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</si>
  <si>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</si>
  <si>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</si>
  <si>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</si>
  <si>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</si>
  <si>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</si>
  <si>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</si>
  <si>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</si>
  <si>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</si>
  <si>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</si>
  <si>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</si>
  <si>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</si>
  <si>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</si>
  <si>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</si>
  <si>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</si>
  <si>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</si>
  <si>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</si>
  <si>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</si>
  <si>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</si>
  <si>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</si>
  <si>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</si>
  <si>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</si>
  <si>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</si>
  <si>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</si>
  <si>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</si>
  <si>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</si>
  <si>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</si>
  <si>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</si>
  <si>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</si>
  <si>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</si>
  <si>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</si>
  <si>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</si>
  <si>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</si>
  <si>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</si>
  <si>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</si>
  <si>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</si>
  <si>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</si>
  <si>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</si>
  <si>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</si>
  <si>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</si>
  <si>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</si>
  <si>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</si>
  <si>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</si>
  <si>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</si>
  <si>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</si>
  <si>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</si>
  <si>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</si>
  <si>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</si>
  <si>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</si>
  <si>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</si>
  <si>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</si>
  <si>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</si>
  <si>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</si>
  <si>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</si>
  <si>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</si>
  <si>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</si>
  <si>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</si>
  <si>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</si>
  <si>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</si>
  <si>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</si>
  <si>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</si>
  <si>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</si>
  <si>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</si>
  <si>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</si>
  <si>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</si>
  <si>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</si>
  <si>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</si>
  <si>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</si>
  <si>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</si>
  <si>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</si>
  <si>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</si>
  <si>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</si>
  <si>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</si>
  <si>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</si>
  <si>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</si>
  <si>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</si>
  <si>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</si>
  <si>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</si>
  <si>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</si>
  <si>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</si>
  <si>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</si>
  <si>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</si>
  <si>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</si>
  <si>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</si>
  <si>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</si>
  <si>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</si>
  <si>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</si>
  <si>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</si>
  <si>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</si>
  <si>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</si>
  <si>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</si>
  <si>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</si>
  <si>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</si>
  <si>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</si>
  <si>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</si>
  <si>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</si>
  <si>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</si>
  <si>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</si>
  <si>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</si>
  <si>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</si>
  <si>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</si>
  <si>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</si>
  <si>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</si>
  <si>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</si>
  <si>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</si>
  <si>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</si>
  <si>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</si>
  <si>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</si>
  <si>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</si>
  <si>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</si>
  <si>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</si>
  <si>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</si>
  <si>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</si>
  <si>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</si>
  <si>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</si>
  <si>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</si>
  <si>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</si>
  <si>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</si>
  <si>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</si>
  <si>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</si>
  <si>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</si>
  <si>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</si>
  <si>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</si>
  <si>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</si>
  <si>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</si>
  <si>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</si>
  <si>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</si>
  <si>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</si>
  <si>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</si>
  <si>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</si>
  <si>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</si>
  <si>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</si>
  <si>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</si>
  <si>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</si>
  <si>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</si>
  <si>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</si>
  <si>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</si>
  <si>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</si>
  <si>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</si>
  <si>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</si>
  <si>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</si>
  <si>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</si>
  <si>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</si>
  <si>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</si>
  <si>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</si>
  <si>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</si>
  <si>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</si>
  <si>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</si>
  <si>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</si>
  <si>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</si>
  <si>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</si>
  <si>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</si>
  <si>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</si>
  <si>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</si>
  <si>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</si>
  <si>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</si>
  <si>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</si>
  <si>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</si>
  <si>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</si>
  <si>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</si>
  <si>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</si>
  <si>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</si>
  <si>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</si>
  <si>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</si>
  <si>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</si>
  <si>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</si>
  <si>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</si>
  <si>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</si>
  <si>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</si>
  <si>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</si>
  <si>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</si>
  <si>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</si>
  <si>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</si>
  <si>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</si>
  <si>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</si>
  <si>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</si>
  <si>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</si>
  <si>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</si>
  <si>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</si>
  <si>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</si>
  <si>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</si>
  <si>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</si>
  <si>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</si>
  <si>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</si>
  <si>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</si>
  <si>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</si>
  <si>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</si>
  <si>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</si>
  <si>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</si>
  <si>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</si>
  <si>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</si>
  <si>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</si>
  <si>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</si>
  <si>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</si>
  <si>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</si>
  <si>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</si>
  <si>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</si>
  <si>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</si>
  <si>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</si>
  <si>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</si>
  <si>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</si>
  <si>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</si>
  <si>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</si>
  <si>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</si>
  <si>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</si>
  <si>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</si>
  <si>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</si>
  <si>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</si>
  <si>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</si>
  <si>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</si>
  <si>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</si>
  <si>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</si>
  <si>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</si>
  <si>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</si>
  <si>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</si>
  <si>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</si>
  <si>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</si>
  <si>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</si>
  <si>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</si>
  <si>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</si>
  <si>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</si>
  <si>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</si>
  <si>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</si>
  <si>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</si>
  <si>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</si>
  <si>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</si>
  <si>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</si>
  <si>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</si>
  <si>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</si>
  <si>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</si>
  <si>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</si>
  <si>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</si>
  <si>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</si>
  <si>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</si>
  <si>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</si>
  <si>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</si>
  <si>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</si>
  <si>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</si>
  <si>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</si>
  <si>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</si>
  <si>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</si>
  <si>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</si>
  <si>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</si>
  <si>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</si>
  <si>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</si>
  <si>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</si>
  <si>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</si>
  <si>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</si>
  <si>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</si>
  <si>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</si>
  <si>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</si>
  <si>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</si>
  <si>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</si>
  <si>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</si>
  <si>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</si>
  <si>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</si>
  <si>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</si>
  <si>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</si>
  <si>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</si>
  <si>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</si>
  <si>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</si>
  <si>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</si>
  <si>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</si>
  <si>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</si>
  <si>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</si>
  <si>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</si>
  <si>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</si>
  <si>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</si>
  <si>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</si>
  <si>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</si>
  <si>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</si>
  <si>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</si>
  <si>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</si>
  <si>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</si>
  <si>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</si>
  <si>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</si>
  <si>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</si>
  <si>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</si>
  <si>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</si>
  <si>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</si>
  <si>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</si>
  <si>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</si>
  <si>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</si>
  <si>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</si>
  <si>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</si>
  <si>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</si>
  <si>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</si>
  <si>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</si>
  <si>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</si>
  <si>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</si>
  <si>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</si>
  <si>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</si>
  <si>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</si>
  <si>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</si>
  <si>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</si>
  <si>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</si>
  <si>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</si>
  <si>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</si>
  <si>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</si>
  <si>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</si>
  <si>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</si>
  <si>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</si>
  <si>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</si>
  <si>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</si>
  <si>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</si>
  <si>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</si>
  <si>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</si>
  <si>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</si>
  <si>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</si>
  <si>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</si>
  <si>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</si>
  <si>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</si>
  <si>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</si>
  <si>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</si>
  <si>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</si>
  <si>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</si>
  <si>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</si>
  <si>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</si>
  <si>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</si>
  <si>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</si>
  <si>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</si>
  <si>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</si>
  <si>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</si>
  <si>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</si>
  <si>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</si>
  <si>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</si>
  <si>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</si>
  <si>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</si>
  <si>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</si>
  <si>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</si>
  <si>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</si>
  <si>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</si>
  <si>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</si>
  <si>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</si>
  <si>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</si>
  <si>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</si>
  <si>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</si>
  <si>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</si>
  <si>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</si>
  <si>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</si>
  <si>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</si>
  <si>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</si>
  <si>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</si>
  <si>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</si>
  <si>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</si>
  <si>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</si>
  <si>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</si>
  <si>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</si>
  <si>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</si>
  <si>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</si>
  <si>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</si>
  <si>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</si>
  <si>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</si>
  <si>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</si>
  <si>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</si>
  <si>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</si>
  <si>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</si>
  <si>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</si>
  <si>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</si>
  <si>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</si>
  <si>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</si>
  <si>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</si>
  <si>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</si>
  <si>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</si>
  <si>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</si>
  <si>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</si>
  <si>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</si>
  <si>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</si>
  <si>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</si>
  <si>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</si>
  <si>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</si>
  <si>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</si>
  <si>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</si>
  <si>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</si>
  <si>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</si>
  <si>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</si>
  <si>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</si>
  <si>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</si>
  <si>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</si>
  <si>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</si>
  <si>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</si>
  <si>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</si>
  <si>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</si>
  <si>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</si>
  <si>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</si>
  <si>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</si>
  <si>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</si>
  <si>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</si>
  <si>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</si>
  <si>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</si>
  <si>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</si>
  <si>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</si>
  <si>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</si>
  <si>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</si>
  <si>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</si>
  <si>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</si>
  <si>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</si>
  <si>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</si>
  <si>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</si>
  <si>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</si>
  <si>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</si>
  <si>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</si>
  <si>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</si>
  <si>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</si>
  <si>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</si>
  <si>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</si>
  <si>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</si>
  <si>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</si>
  <si>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</si>
  <si>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</si>
  <si>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</si>
  <si>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</si>
  <si>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</si>
  <si>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</si>
  <si>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</si>
  <si>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</si>
  <si>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</si>
  <si>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</si>
  <si>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</si>
  <si>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</si>
  <si>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</si>
  <si>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</si>
  <si>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</si>
  <si>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</si>
  <si>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</si>
  <si>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</si>
  <si>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</si>
  <si>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</si>
  <si>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</si>
  <si>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</si>
  <si>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</si>
  <si>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</si>
  <si>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</si>
  <si>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</si>
  <si>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</si>
  <si>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</si>
  <si>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</si>
  <si>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</si>
  <si>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</si>
  <si>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</si>
  <si>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</si>
  <si>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</si>
  <si>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</si>
  <si>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</si>
  <si>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</si>
  <si>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</si>
  <si>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</si>
  <si>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</si>
  <si>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</si>
  <si>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</si>
  <si>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</si>
  <si>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</si>
  <si>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</si>
  <si>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</si>
  <si>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</si>
  <si>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</si>
  <si>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</si>
  <si>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</si>
  <si>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</si>
  <si>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</si>
  <si>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</si>
  <si>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</si>
  <si>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</si>
  <si>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</si>
  <si>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</si>
  <si>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</si>
  <si>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</si>
  <si>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</si>
  <si>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</si>
  <si>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</si>
  <si>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</si>
  <si>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</si>
  <si>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</si>
  <si>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</si>
  <si>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</si>
  <si>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</si>
  <si>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</si>
  <si>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</si>
  <si>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</si>
  <si>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</si>
  <si>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</si>
  <si>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</si>
  <si>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</si>
  <si>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</si>
  <si>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</si>
  <si>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</si>
  <si>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</si>
  <si>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</si>
  <si>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</si>
  <si>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</si>
  <si>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</si>
  <si>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</si>
  <si>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</si>
  <si>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</si>
  <si>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</si>
  <si>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</si>
  <si>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</si>
  <si>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</si>
  <si>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</si>
  <si>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</si>
  <si>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</si>
  <si>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</si>
  <si>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</si>
  <si>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</si>
  <si>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</si>
  <si>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</si>
  <si>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</si>
  <si>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</si>
  <si>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</si>
  <si>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</si>
  <si>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</si>
  <si>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</si>
  <si>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</si>
  <si>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</si>
  <si>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</si>
  <si>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</si>
  <si>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</si>
  <si>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</si>
  <si>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</si>
  <si>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</si>
  <si>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</si>
  <si>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</si>
  <si>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</si>
  <si>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</si>
  <si>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</si>
  <si>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</si>
  <si>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</si>
  <si>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</si>
  <si>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</si>
  <si>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</si>
  <si>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</si>
  <si>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</si>
  <si>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</si>
  <si>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</si>
  <si>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</si>
  <si>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</si>
  <si>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</si>
  <si>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</si>
  <si>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</si>
  <si>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</si>
  <si>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</si>
  <si>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</si>
  <si>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</si>
  <si>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</si>
  <si>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</si>
  <si>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</si>
  <si>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</si>
  <si>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</si>
  <si>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</si>
  <si>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</si>
  <si>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</si>
  <si>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</si>
  <si>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</si>
  <si>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</si>
  <si>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</si>
  <si>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</si>
  <si>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</si>
  <si>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</si>
  <si>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</si>
  <si>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</si>
  <si>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</si>
  <si>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</si>
  <si>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</si>
  <si>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</si>
  <si>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</si>
  <si>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</si>
  <si>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</si>
  <si>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</si>
  <si>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</si>
  <si>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</si>
  <si>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</si>
  <si>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</si>
  <si>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</si>
  <si>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</si>
  <si>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</si>
  <si>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</si>
  <si>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</si>
  <si>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</si>
  <si>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</si>
  <si>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</si>
  <si>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</si>
  <si>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</si>
  <si>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</si>
  <si>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</si>
  <si>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</si>
  <si>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</si>
  <si>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</si>
  <si>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</si>
  <si>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</si>
  <si>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</si>
  <si>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</si>
  <si>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</si>
  <si>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</si>
  <si>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</si>
  <si>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</si>
  <si>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</si>
  <si>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</si>
  <si>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</si>
  <si>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</si>
  <si>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</si>
  <si>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</si>
  <si>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</si>
  <si>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</si>
  <si>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</si>
  <si>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</si>
  <si>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</si>
  <si>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</si>
  <si>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</si>
  <si>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</si>
  <si>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</si>
  <si>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</si>
  <si>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</si>
  <si>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</si>
  <si>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</si>
  <si>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</si>
  <si>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</si>
  <si>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</si>
  <si>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</si>
  <si>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</si>
  <si>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</si>
  <si>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</si>
  <si>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</si>
  <si>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</si>
  <si>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</si>
  <si>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</si>
  <si>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</si>
  <si>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</si>
  <si>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</si>
  <si>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</si>
  <si>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</si>
  <si>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</si>
  <si>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</si>
  <si>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</si>
  <si>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</si>
  <si>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</si>
  <si>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</si>
  <si>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</si>
  <si>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</si>
  <si>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</si>
  <si>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</si>
  <si>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</si>
  <si>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</si>
  <si>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</si>
  <si>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</si>
  <si>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</si>
  <si>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</si>
  <si>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</si>
  <si>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</si>
  <si>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</si>
  <si>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</si>
  <si>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</si>
  <si>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</si>
  <si>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</si>
  <si>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</si>
  <si>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</si>
  <si>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</si>
  <si>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</si>
  <si>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</si>
  <si>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</si>
  <si>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</si>
  <si>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</si>
  <si>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</si>
  <si>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</si>
  <si>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</si>
  <si>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</si>
  <si>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</si>
  <si>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</si>
  <si>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</si>
  <si>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</si>
  <si>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</si>
  <si>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</si>
  <si>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</si>
  <si>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</si>
  <si>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</si>
  <si>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</si>
  <si>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</si>
  <si>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</si>
  <si>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</si>
  <si>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</si>
  <si>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</si>
  <si>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</si>
  <si>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</si>
  <si>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</si>
  <si>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</si>
  <si>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</si>
  <si>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</si>
  <si>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</si>
  <si>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</si>
  <si>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</si>
  <si>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</si>
  <si>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</si>
  <si>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</si>
  <si>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</si>
  <si>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</si>
  <si>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</si>
  <si>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</si>
  <si>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</si>
  <si>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</si>
  <si>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</si>
  <si>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</si>
  <si>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</si>
  <si>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</si>
  <si>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</si>
  <si>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</si>
  <si>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</si>
  <si>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</si>
  <si>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</si>
  <si>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</si>
  <si>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</si>
  <si>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</si>
  <si>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</si>
  <si>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</si>
  <si>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</si>
  <si>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</si>
  <si>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</si>
  <si>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</si>
  <si>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</si>
  <si>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</si>
  <si>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</si>
  <si>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</si>
  <si>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</si>
  <si>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</si>
  <si>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</si>
  <si>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</si>
  <si>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</si>
  <si>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</si>
  <si>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</si>
  <si>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</si>
  <si>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</si>
  <si>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</si>
  <si>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</si>
  <si>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</si>
  <si>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</si>
  <si>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</si>
  <si>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</si>
  <si>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</si>
  <si>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</si>
  <si>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</si>
  <si>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</si>
  <si>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</si>
  <si>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</si>
  <si>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</si>
  <si>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</si>
  <si>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</si>
  <si>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</si>
  <si>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</si>
  <si>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</si>
  <si>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</si>
  <si>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</si>
  <si>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</si>
  <si>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</si>
  <si>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</si>
  <si>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</si>
  <si>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</si>
  <si>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</si>
  <si>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</si>
  <si>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</si>
  <si>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</si>
  <si>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</si>
  <si>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</si>
  <si>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</si>
  <si>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</si>
  <si>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</si>
  <si>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</si>
  <si>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</si>
  <si>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</si>
  <si>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</si>
  <si>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</si>
  <si>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</si>
  <si>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</si>
  <si>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</si>
  <si>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</si>
  <si>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</si>
  <si>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</si>
  <si>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</si>
  <si>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</si>
  <si>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</si>
  <si>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</si>
  <si>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</si>
  <si>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</si>
  <si>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</si>
  <si>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</si>
  <si>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</si>
  <si>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</si>
  <si>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</si>
  <si>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</si>
  <si>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</si>
  <si>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</si>
  <si>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</si>
  <si>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</si>
  <si>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</si>
  <si>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</si>
  <si>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</si>
  <si>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</si>
  <si>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</si>
  <si>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</si>
  <si>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</si>
  <si>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</si>
  <si>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</si>
  <si>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</si>
  <si>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</si>
  <si>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</si>
  <si>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</si>
  <si>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</si>
  <si>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</si>
  <si>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</si>
  <si>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</si>
  <si>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</si>
  <si>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</si>
  <si>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</si>
  <si>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</si>
  <si>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</si>
  <si>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</si>
  <si>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</si>
  <si>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</si>
  <si>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</si>
  <si>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</si>
  <si>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</si>
  <si>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</si>
  <si>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</si>
  <si>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</si>
  <si>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</si>
  <si>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</si>
  <si>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</si>
  <si>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</si>
  <si>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</si>
  <si>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</si>
  <si>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</si>
  <si>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</si>
  <si>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</si>
  <si>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</si>
  <si>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</si>
  <si>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</si>
  <si>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</si>
  <si>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</si>
  <si>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</si>
  <si>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</si>
  <si>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</si>
  <si>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</si>
  <si>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</si>
  <si>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</si>
  <si>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</si>
  <si>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</si>
  <si>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</si>
  <si>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</si>
  <si>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</si>
  <si>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</si>
  <si>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</si>
  <si>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</si>
  <si>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</si>
  <si>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</si>
  <si>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</si>
  <si>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</si>
  <si>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</si>
  <si>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</si>
  <si>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</si>
  <si>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</si>
  <si>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</si>
  <si>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</si>
  <si>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</si>
  <si>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</si>
  <si>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</si>
  <si>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</si>
  <si>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</si>
  <si>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</si>
  <si>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</si>
  <si>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</si>
  <si>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</si>
  <si>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</si>
  <si>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</si>
  <si>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</si>
  <si>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</si>
  <si>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</si>
  <si>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</si>
  <si>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</si>
  <si>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</si>
  <si>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</si>
  <si>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</si>
  <si>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</si>
  <si>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</si>
  <si>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</si>
  <si>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</si>
  <si>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</si>
  <si>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</si>
  <si>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</si>
  <si>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</si>
  <si>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</si>
  <si>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</si>
  <si>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</si>
  <si>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</si>
  <si>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</si>
  <si>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</si>
  <si>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</si>
  <si>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</si>
  <si>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</si>
  <si>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</si>
  <si>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</si>
  <si>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</si>
  <si>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</si>
  <si>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</si>
  <si>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</si>
  <si>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</si>
  <si>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</si>
  <si>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</si>
  <si>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</si>
  <si>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</si>
  <si>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</si>
  <si>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</si>
  <si>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</si>
  <si>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</si>
  <si>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</si>
  <si>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</si>
  <si>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</si>
  <si>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</si>
  <si>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</si>
  <si>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</si>
  <si>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</si>
  <si>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</si>
  <si>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</si>
  <si>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</si>
  <si>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</si>
  <si>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</si>
  <si>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</si>
  <si>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</si>
  <si>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</si>
  <si>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</si>
  <si>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</si>
  <si>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</si>
  <si>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</si>
  <si>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</si>
  <si>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</si>
  <si>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</si>
  <si>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</si>
  <si>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</si>
  <si>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</si>
  <si>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</si>
  <si>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</si>
  <si>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</si>
  <si>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</si>
  <si>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</si>
  <si>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</si>
  <si>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</si>
  <si>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</si>
  <si>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</si>
  <si>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</si>
  <si>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</si>
  <si>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</si>
  <si>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</si>
  <si>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</si>
  <si>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</si>
  <si>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</si>
  <si>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</si>
  <si>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</si>
  <si>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</si>
  <si>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</si>
  <si>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</si>
  <si>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</si>
  <si>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</si>
  <si>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</si>
  <si>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</si>
  <si>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</si>
  <si>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</si>
  <si>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</si>
  <si>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</si>
  <si>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</si>
  <si>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</si>
  <si>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</si>
  <si>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</si>
  <si>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</si>
  <si>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</si>
  <si>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</si>
  <si>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</si>
  <si>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</si>
  <si>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</si>
  <si>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</si>
  <si>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</si>
  <si>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</si>
  <si>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</si>
  <si>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</si>
  <si>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</si>
  <si>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</si>
  <si>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</si>
  <si>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</si>
  <si>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</si>
  <si>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</si>
  <si>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</si>
  <si>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</si>
  <si>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</si>
  <si>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</si>
  <si>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</si>
  <si>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</si>
  <si>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</si>
  <si>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</si>
  <si>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</si>
  <si>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</si>
  <si>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</si>
  <si>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</si>
  <si>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</si>
  <si>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</si>
  <si>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</si>
  <si>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</si>
  <si>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</si>
  <si>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</si>
  <si>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</si>
  <si>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</si>
  <si>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</si>
  <si>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</si>
  <si>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</si>
  <si>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</si>
  <si>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</si>
  <si>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</si>
  <si>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</si>
  <si>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</si>
  <si>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</si>
  <si>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</si>
  <si>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</si>
  <si>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</si>
  <si>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</si>
  <si>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</si>
  <si>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</si>
  <si>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</si>
  <si>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</si>
  <si>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</si>
  <si>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</si>
  <si>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</si>
  <si>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</si>
  <si>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</si>
  <si>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</si>
  <si>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</si>
  <si>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</si>
  <si>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</si>
  <si>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</si>
  <si>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</si>
  <si>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</si>
  <si>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</si>
  <si>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</si>
  <si>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</si>
  <si>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</si>
  <si>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</si>
  <si>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</si>
  <si>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</si>
  <si>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</si>
  <si>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</si>
  <si>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</si>
  <si>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</si>
  <si>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</si>
  <si>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</si>
  <si>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</si>
  <si>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</si>
  <si>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</si>
  <si>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</si>
  <si>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</si>
  <si>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</si>
  <si>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</si>
  <si>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</si>
  <si>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</si>
  <si>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</si>
  <si>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</si>
  <si>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</si>
  <si>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</si>
  <si>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</si>
  <si>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</si>
  <si>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</si>
  <si>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</si>
  <si>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</si>
  <si>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</si>
  <si>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</si>
  <si>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</si>
  <si>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</si>
  <si>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</si>
  <si>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</si>
  <si>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</si>
  <si>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</si>
  <si>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</si>
  <si>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</si>
  <si>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</si>
  <si>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</si>
  <si>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</si>
  <si>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</si>
  <si>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</si>
  <si>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</si>
  <si>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</si>
  <si>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</si>
  <si>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</si>
  <si>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</si>
  <si>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</si>
  <si>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</si>
  <si>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</si>
  <si>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</si>
  <si>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</si>
  <si>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</si>
  <si>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</si>
  <si>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</si>
  <si>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</si>
  <si>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</si>
  <si>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</si>
  <si>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</si>
  <si>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</si>
  <si>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</si>
  <si>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</si>
  <si>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</si>
  <si>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</si>
  <si>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</si>
  <si>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</si>
  <si>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</si>
  <si>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</si>
  <si>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</si>
  <si>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</si>
  <si>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</si>
  <si>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</si>
  <si>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</si>
  <si>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</si>
  <si>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</si>
  <si>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</si>
  <si>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</si>
  <si>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</si>
  <si>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</si>
  <si>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</si>
  <si>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</si>
  <si>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</si>
  <si>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</si>
  <si>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</si>
  <si>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</si>
  <si>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</si>
  <si>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</si>
  <si>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</si>
  <si>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</si>
  <si>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</si>
  <si>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</si>
  <si>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</si>
  <si>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</si>
  <si>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</si>
  <si>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</si>
  <si>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</si>
  <si>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</si>
  <si>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</si>
  <si>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</si>
  <si>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</si>
  <si>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</si>
  <si>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</si>
  <si>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</si>
  <si>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</si>
  <si>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</si>
  <si>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</si>
  <si>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</si>
  <si>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</si>
  <si>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</si>
  <si>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</si>
  <si>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</si>
  <si>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</si>
  <si>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</si>
  <si>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</si>
  <si>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</si>
  <si>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</si>
  <si>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</si>
  <si>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</si>
  <si>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</si>
  <si>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</si>
  <si>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</si>
  <si>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</si>
  <si>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</si>
  <si>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</si>
  <si>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</si>
  <si>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</si>
  <si>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</si>
  <si>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</si>
  <si>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</si>
  <si>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</si>
  <si>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</si>
  <si>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</si>
  <si>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</si>
  <si>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</si>
  <si>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</si>
  <si>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</si>
  <si>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</si>
  <si>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</si>
  <si>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</si>
  <si>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</si>
  <si>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</si>
  <si>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</si>
  <si>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</si>
  <si>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</si>
  <si>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</si>
  <si>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</si>
  <si>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</si>
  <si>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</si>
  <si>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</si>
  <si>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</si>
  <si>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</si>
  <si>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</si>
  <si>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</si>
  <si>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</si>
  <si>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</si>
  <si>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</si>
  <si>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</si>
  <si>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</si>
  <si>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</si>
  <si>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</si>
  <si>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</si>
  <si>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</si>
  <si>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</si>
  <si>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</si>
  <si>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</si>
  <si>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</si>
  <si>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</si>
  <si>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</si>
  <si>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</si>
  <si>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</si>
  <si>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</si>
  <si>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</si>
  <si>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</si>
  <si>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</si>
  <si>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</si>
  <si>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</si>
  <si>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</si>
  <si>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</si>
  <si>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</si>
  <si>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</si>
  <si>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</si>
  <si>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</si>
  <si>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</si>
  <si>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</si>
  <si>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</si>
  <si>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</si>
  <si>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</si>
  <si>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</si>
  <si>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</si>
  <si>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</si>
  <si>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</si>
  <si>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</si>
  <si>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</si>
  <si>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</si>
  <si>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</si>
  <si>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</si>
  <si>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</si>
  <si>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</si>
  <si>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</si>
  <si>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</si>
  <si>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</si>
  <si>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</si>
  <si>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</si>
  <si>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</si>
  <si>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</si>
  <si>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</si>
  <si>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</si>
  <si>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</si>
  <si>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</si>
  <si>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</si>
  <si>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</si>
  <si>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</si>
  <si>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</si>
  <si>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</si>
  <si>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</si>
  <si>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</si>
  <si>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</si>
  <si>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</si>
  <si>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</si>
  <si>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</si>
  <si>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</si>
  <si>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</si>
  <si>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</si>
  <si>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</si>
  <si>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</si>
  <si>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</si>
  <si>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</si>
  <si>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</si>
  <si>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</si>
  <si>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</si>
  <si>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</si>
  <si>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</si>
  <si>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</si>
  <si>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</si>
  <si>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</si>
  <si>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</si>
  <si>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</si>
  <si>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</si>
  <si>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</si>
  <si>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</si>
  <si>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</si>
  <si>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</si>
  <si>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</si>
  <si>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</si>
  <si>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</si>
  <si>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</si>
  <si>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</si>
  <si>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</si>
  <si>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</si>
  <si>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</si>
  <si>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</si>
  <si>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</si>
  <si>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</si>
  <si>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</si>
  <si>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</si>
  <si>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</si>
  <si>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</si>
  <si>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</si>
  <si>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</si>
  <si>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</si>
  <si>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</si>
  <si>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</si>
  <si>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</si>
  <si>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</si>
  <si>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</si>
  <si>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</si>
  <si>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</si>
  <si>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</si>
  <si>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</si>
  <si>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</si>
  <si>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</si>
  <si>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</si>
  <si>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</si>
  <si>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</si>
  <si>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</si>
  <si>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</si>
  <si>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</si>
  <si>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</si>
  <si>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</si>
  <si>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</si>
  <si>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</si>
  <si>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</si>
  <si>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</si>
  <si>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</si>
  <si>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</si>
  <si>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</si>
  <si>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</si>
  <si>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</si>
  <si>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</si>
  <si>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</si>
  <si>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</si>
  <si>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</si>
  <si>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</si>
  <si>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</si>
  <si>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</si>
  <si>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</si>
  <si>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</si>
  <si>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</si>
  <si>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</si>
  <si>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</si>
  <si>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</si>
  <si>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</si>
  <si>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</si>
  <si>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</si>
  <si>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</si>
  <si>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</si>
  <si>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</si>
  <si>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</si>
  <si>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</si>
  <si>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</si>
  <si>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</si>
  <si>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</si>
  <si>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</si>
  <si>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</si>
  <si>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</si>
  <si>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</si>
  <si>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</si>
  <si>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</si>
  <si>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</si>
  <si>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</si>
  <si>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</si>
  <si>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</si>
  <si>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</si>
  <si>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</si>
  <si>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</si>
  <si>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</si>
  <si>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</si>
  <si>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</si>
  <si>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</si>
  <si>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</si>
  <si>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</si>
  <si>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</si>
  <si>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</si>
  <si>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</si>
  <si>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</si>
  <si>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</si>
  <si>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</si>
  <si>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</si>
  <si>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</si>
  <si>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</si>
  <si>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</si>
  <si>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</si>
  <si>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</si>
  <si>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</si>
  <si>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</si>
  <si>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</si>
  <si>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</si>
  <si>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</si>
  <si>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</si>
  <si>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</si>
  <si>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</si>
  <si>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</si>
  <si>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</si>
  <si>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</si>
  <si>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</si>
  <si>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</si>
  <si>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</si>
  <si>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</si>
  <si>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</si>
  <si>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</si>
  <si>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</si>
  <si>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</si>
  <si>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</si>
  <si>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</si>
  <si>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</si>
  <si>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</si>
  <si>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</si>
  <si>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</si>
  <si>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</si>
  <si>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</si>
  <si>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</si>
  <si>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</si>
  <si>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</si>
  <si>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</si>
  <si>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</si>
  <si>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</si>
  <si>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</si>
  <si>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</si>
  <si>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</si>
  <si>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</si>
  <si>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</si>
  <si>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</si>
  <si>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</si>
  <si>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</si>
  <si>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</si>
  <si>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</si>
  <si>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</si>
  <si>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</si>
  <si>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</si>
  <si>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</si>
  <si>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</si>
  <si>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</si>
  <si>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</si>
  <si>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</si>
  <si>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</si>
  <si>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</si>
  <si>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</si>
  <si>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</si>
  <si>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</si>
  <si>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</si>
  <si>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</si>
  <si>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</si>
  <si>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</si>
  <si>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</si>
  <si>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</si>
  <si>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</si>
  <si>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</si>
  <si>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</si>
  <si>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</si>
  <si>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</si>
  <si>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</si>
  <si>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</si>
  <si>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</si>
  <si>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</si>
  <si>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</si>
  <si>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</si>
  <si>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</si>
  <si>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</si>
  <si>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</si>
  <si>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</si>
  <si>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</si>
  <si>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</si>
  <si>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</si>
  <si>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</si>
  <si>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</si>
  <si>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</si>
  <si>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</si>
  <si>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</si>
  <si>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</si>
  <si>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</si>
  <si>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</si>
  <si>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</si>
  <si>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</si>
  <si>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</si>
  <si>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</si>
  <si>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</si>
  <si>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</si>
  <si>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</si>
  <si>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</si>
  <si>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</si>
  <si>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</si>
  <si>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</si>
  <si>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</si>
  <si>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</si>
  <si>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</si>
  <si>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</si>
  <si>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</si>
  <si>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</si>
  <si>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</si>
  <si>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</si>
  <si>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</si>
  <si>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</si>
  <si>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</si>
  <si>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</si>
  <si>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</si>
  <si>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</si>
  <si>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</si>
  <si>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</si>
  <si>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</si>
  <si>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</si>
  <si>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</si>
  <si>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</si>
  <si>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</si>
  <si>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</si>
  <si>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</si>
  <si>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</si>
  <si>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</si>
  <si>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</si>
  <si>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</si>
  <si>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</si>
  <si>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</si>
  <si>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</si>
  <si>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</si>
  <si>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</si>
  <si>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</si>
  <si>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</si>
  <si>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</si>
  <si>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</si>
  <si>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</si>
  <si>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</si>
  <si>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</si>
  <si>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</si>
  <si>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</si>
  <si>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</si>
  <si>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</si>
  <si>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</si>
  <si>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</si>
  <si>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</si>
  <si>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</si>
  <si>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</si>
  <si>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</si>
  <si>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</si>
  <si>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</si>
  <si>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</si>
  <si>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</si>
  <si>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</si>
  <si>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</si>
  <si>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</si>
  <si>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</si>
  <si>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</si>
  <si>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</si>
  <si>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</si>
  <si>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</si>
  <si>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</si>
  <si>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</si>
  <si>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</si>
  <si>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</si>
  <si>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</si>
  <si>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</si>
  <si>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</si>
  <si>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</si>
  <si>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</si>
  <si>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</si>
  <si>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</si>
  <si>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</si>
  <si>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</si>
  <si>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</si>
  <si>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</si>
  <si>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</si>
  <si>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</si>
  <si>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</si>
  <si>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</si>
  <si>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</si>
  <si>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</si>
  <si>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</si>
  <si>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</si>
  <si>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</si>
  <si>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</si>
  <si>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</si>
  <si>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</si>
  <si>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</si>
  <si>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</si>
  <si>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</si>
  <si>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</si>
  <si>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</si>
  <si>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</si>
  <si>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</si>
  <si>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</si>
  <si>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</si>
  <si>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</si>
  <si>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</si>
  <si>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</si>
  <si>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</si>
  <si>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</si>
  <si>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</si>
  <si>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</si>
  <si>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</si>
  <si>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</si>
  <si>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</si>
  <si>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</si>
  <si>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</si>
  <si>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</si>
  <si>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</si>
  <si>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</si>
  <si>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</si>
  <si>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</si>
  <si>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</si>
  <si>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</si>
  <si>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</si>
  <si>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</si>
  <si>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</si>
  <si>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</si>
  <si>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</si>
  <si>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</si>
  <si>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</si>
  <si>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</si>
  <si>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</si>
  <si>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</si>
  <si>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</si>
  <si>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</si>
  <si>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</si>
  <si>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</si>
  <si>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</si>
  <si>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</si>
  <si>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</si>
  <si>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</si>
  <si>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</si>
  <si>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</si>
  <si>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</si>
  <si>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</si>
  <si>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</si>
  <si>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</si>
  <si>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</si>
  <si>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</si>
  <si>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</si>
  <si>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</si>
  <si>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</si>
  <si>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</si>
  <si>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</si>
  <si>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</si>
  <si>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145</t>
  </si>
  <si>
    <t>116</t>
  </si>
  <si>
    <t>360</t>
  </si>
  <si>
    <t>356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</si>
  <si>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</si>
  <si>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</si>
  <si>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OLGA INES FLOREZ PERTUZ</t>
  </si>
  <si>
    <t>CALLE 68 61 59</t>
  </si>
  <si>
    <t>3686477</t>
  </si>
  <si>
    <t>info@fundesoe.org</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</si>
  <si>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</si>
  <si>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2021-47-10001229</t>
  </si>
  <si>
    <t>INSTITUTO LATINOAMERICANO</t>
  </si>
  <si>
    <t>01</t>
  </si>
  <si>
    <t>03</t>
  </si>
  <si>
    <t>05</t>
  </si>
  <si>
    <t>Desarrollo del proyecto pedagógico educativo comunitario de la institución, por medio de la promoción de la atención integral a los niños y niñas de prejardin jardín y transición, promoviendo el trabajo colaborativo y cooperativo de las familias, comunidad y redes.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</si>
</sst>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60" zoomScaleNormal="60" zoomScaleSheetLayoutView="40" zoomScalePageLayoutView="40" workbookViewId="0">
      <selection activeCell="A53" sqref="A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800205721</v>
      </c>
      <c r="C20" s="5"/>
      <c r="D20" s="73"/>
      <c r="E20" s="5"/>
      <c r="F20" s="5"/>
      <c r="G20" s="5"/>
      <c r="H20" s="186"/>
      <c r="I20" s="149" t="s">
        <v>711</v>
      </c>
      <c r="J20" s="150" t="s">
        <v>719</v>
      </c>
      <c r="K20" s="151">
        <v>5527485383</v>
      </c>
      <c r="L20" s="152"/>
      <c r="M20" s="152">
        <v>44561</v>
      </c>
      <c r="N20" s="135">
        <f>+(M20-L20)/30</f>
        <v>1485.3666666666666</v>
      </c>
      <c r="O20" s="138"/>
      <c r="U20" s="134"/>
      <c r="V20" s="105">
        <f ca="1">NOW()</f>
        <v>44194.300269560183</v>
      </c>
      <c r="W20" s="105">
        <f ca="1">NOW()</f>
        <v>44194.300269560183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FOMENTO DE LA DEMOCRACIA EL DESARROLLO SOCIAL Y LA ECOLOGIA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2689</v>
      </c>
      <c r="C48" s="112" t="s">
        <v>32</v>
      </c>
      <c r="D48" s="110" t="s">
        <v>2690</v>
      </c>
      <c r="E48" s="145">
        <v>41430</v>
      </c>
      <c r="F48" s="145">
        <v>42353</v>
      </c>
      <c r="G48" s="160">
        <f>IF(AND(E48&lt;&gt;"",F48&lt;&gt;""),((F48-E48)/30),"")</f>
        <v>30.766666666666666</v>
      </c>
      <c r="H48" s="114" t="s">
        <v>2693</v>
      </c>
      <c r="I48" s="113" t="s">
        <v>711</v>
      </c>
      <c r="J48" s="113" t="s">
        <v>719</v>
      </c>
      <c r="K48" s="116">
        <v>12000000</v>
      </c>
      <c r="L48" s="115" t="s">
        <v>1148</v>
      </c>
      <c r="M48" s="117">
        <v>1</v>
      </c>
      <c r="N48" s="115" t="s">
        <v>27</v>
      </c>
      <c r="O48" s="115" t="s">
        <v>1148</v>
      </c>
      <c r="P48" s="78"/>
    </row>
    <row r="49" spans="1:16" s="6" customFormat="1" ht="24.75" customHeight="1" x14ac:dyDescent="0.25">
      <c r="A49" s="143">
        <v>2</v>
      </c>
      <c r="B49" s="111" t="s">
        <v>2689</v>
      </c>
      <c r="C49" s="112" t="s">
        <v>32</v>
      </c>
      <c r="D49" s="110" t="s">
        <v>2691</v>
      </c>
      <c r="E49" s="145">
        <v>41671</v>
      </c>
      <c r="F49" s="145">
        <v>42734</v>
      </c>
      <c r="G49" s="160">
        <f t="shared" ref="G49:G50" si="2">IF(AND(E49&lt;&gt;"",F49&lt;&gt;""),((F49-E49)/30),"")</f>
        <v>35.43333333333333</v>
      </c>
      <c r="H49" s="114" t="s">
        <v>2693</v>
      </c>
      <c r="I49" s="113" t="s">
        <v>711</v>
      </c>
      <c r="J49" s="113" t="s">
        <v>719</v>
      </c>
      <c r="K49" s="116">
        <v>10000000</v>
      </c>
      <c r="L49" s="115" t="s">
        <v>1148</v>
      </c>
      <c r="M49" s="117">
        <v>1</v>
      </c>
      <c r="N49" s="124" t="s">
        <v>27</v>
      </c>
      <c r="O49" s="115" t="s">
        <v>1148</v>
      </c>
      <c r="P49" s="78"/>
    </row>
    <row r="50" spans="1:16" s="6" customFormat="1" ht="24.75" customHeight="1" x14ac:dyDescent="0.25">
      <c r="A50" s="143">
        <v>3</v>
      </c>
      <c r="B50" s="111" t="s">
        <v>2689</v>
      </c>
      <c r="C50" s="112" t="s">
        <v>32</v>
      </c>
      <c r="D50" s="110" t="s">
        <v>2692</v>
      </c>
      <c r="E50" s="145">
        <v>42736</v>
      </c>
      <c r="F50" s="145">
        <v>43816</v>
      </c>
      <c r="G50" s="160">
        <f t="shared" si="2"/>
        <v>36</v>
      </c>
      <c r="H50" s="119" t="s">
        <v>2693</v>
      </c>
      <c r="I50" s="113" t="s">
        <v>711</v>
      </c>
      <c r="J50" s="113" t="s">
        <v>719</v>
      </c>
      <c r="K50" s="116">
        <v>15000000</v>
      </c>
      <c r="L50" s="115" t="s">
        <v>1148</v>
      </c>
      <c r="M50" s="117">
        <v>1</v>
      </c>
      <c r="N50" s="124" t="s">
        <v>27</v>
      </c>
      <c r="O50" s="115" t="s">
        <v>1148</v>
      </c>
      <c r="P50" s="78"/>
    </row>
    <row r="51" spans="1:16" s="6" customFormat="1" ht="24.75" customHeight="1" outlineLevel="1" x14ac:dyDescent="0.25">
      <c r="A51" s="143">
        <v>4</v>
      </c>
      <c r="B51" s="111" t="s">
        <v>2664</v>
      </c>
      <c r="C51" s="112" t="s">
        <v>31</v>
      </c>
      <c r="D51" s="110">
        <v>116</v>
      </c>
      <c r="E51" s="145">
        <v>43876</v>
      </c>
      <c r="F51" s="145">
        <v>44165</v>
      </c>
      <c r="G51" s="160">
        <f t="shared" ref="G51:G107" si="3">IF(AND(E51&lt;&gt;"",F51&lt;&gt;""),((F51-E51)/30),"")</f>
        <v>9.6333333333333329</v>
      </c>
      <c r="H51" s="114" t="s">
        <v>2676</v>
      </c>
      <c r="I51" s="113" t="s">
        <v>711</v>
      </c>
      <c r="J51" s="113" t="s">
        <v>719</v>
      </c>
      <c r="K51" s="116">
        <v>600349200</v>
      </c>
      <c r="L51" s="115" t="s">
        <v>1148</v>
      </c>
      <c r="M51" s="117">
        <v>1</v>
      </c>
      <c r="N51" s="124" t="s">
        <v>1151</v>
      </c>
      <c r="O51" s="115" t="s">
        <v>1148</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24"/>
      <c r="O52" s="115"/>
      <c r="P52" s="79"/>
    </row>
    <row r="53" spans="1:16" s="7" customFormat="1" ht="24.75" customHeight="1" outlineLevel="1" x14ac:dyDescent="0.25">
      <c r="A53" s="144">
        <v>6</v>
      </c>
      <c r="B53" s="111"/>
      <c r="C53" s="124"/>
      <c r="D53" s="110"/>
      <c r="E53" s="145"/>
      <c r="F53" s="145"/>
      <c r="G53" s="160" t="str">
        <f t="shared" si="3"/>
        <v/>
      </c>
      <c r="H53" s="119"/>
      <c r="I53" s="113"/>
      <c r="J53" s="113"/>
      <c r="K53" s="116"/>
      <c r="L53" s="115"/>
      <c r="M53" s="117"/>
      <c r="N53" s="124"/>
      <c r="O53" s="115"/>
      <c r="P53" s="79"/>
    </row>
    <row r="54" spans="1:16" s="7" customFormat="1" ht="24.75" customHeight="1" outlineLevel="1" x14ac:dyDescent="0.25">
      <c r="A54" s="144">
        <v>7</v>
      </c>
      <c r="B54" s="111"/>
      <c r="C54" s="124"/>
      <c r="D54" s="110"/>
      <c r="E54" s="145"/>
      <c r="F54" s="145"/>
      <c r="G54" s="160" t="str">
        <f t="shared" si="3"/>
        <v/>
      </c>
      <c r="H54" s="114"/>
      <c r="I54" s="113"/>
      <c r="J54" s="113"/>
      <c r="K54" s="118"/>
      <c r="L54" s="115"/>
      <c r="M54" s="117"/>
      <c r="N54" s="124"/>
      <c r="O54" s="115"/>
      <c r="P54" s="79"/>
    </row>
    <row r="55" spans="1:16" s="7" customFormat="1" ht="24.75" customHeight="1" outlineLevel="1" x14ac:dyDescent="0.25">
      <c r="A55" s="144">
        <v>8</v>
      </c>
      <c r="B55" s="111"/>
      <c r="C55" s="124"/>
      <c r="D55" s="110"/>
      <c r="E55" s="145"/>
      <c r="F55" s="145"/>
      <c r="G55" s="160" t="str">
        <f t="shared" si="3"/>
        <v/>
      </c>
      <c r="H55" s="114"/>
      <c r="I55" s="113"/>
      <c r="J55" s="113"/>
      <c r="K55" s="118"/>
      <c r="L55" s="115"/>
      <c r="M55" s="117"/>
      <c r="N55" s="124"/>
      <c r="O55" s="115"/>
      <c r="P55" s="79"/>
    </row>
    <row r="56" spans="1:16" s="7" customFormat="1" ht="24.75" customHeight="1" outlineLevel="1" x14ac:dyDescent="0.25">
      <c r="A56" s="144">
        <v>9</v>
      </c>
      <c r="B56" s="111"/>
      <c r="C56" s="124"/>
      <c r="D56" s="110"/>
      <c r="E56" s="145"/>
      <c r="F56" s="145"/>
      <c r="G56" s="160" t="str">
        <f t="shared" si="3"/>
        <v/>
      </c>
      <c r="H56" s="114"/>
      <c r="I56" s="113"/>
      <c r="J56" s="113"/>
      <c r="K56" s="118"/>
      <c r="L56" s="115"/>
      <c r="M56" s="117"/>
      <c r="N56" s="124"/>
      <c r="O56" s="115"/>
      <c r="P56" s="79"/>
    </row>
    <row r="57" spans="1:16" s="7" customFormat="1" ht="24.75" customHeight="1" outlineLevel="1" x14ac:dyDescent="0.25">
      <c r="A57" s="144">
        <v>10</v>
      </c>
      <c r="B57" s="64"/>
      <c r="C57" s="124"/>
      <c r="D57" s="63"/>
      <c r="E57" s="145"/>
      <c r="F57" s="145"/>
      <c r="G57" s="160" t="str">
        <f t="shared" si="3"/>
        <v/>
      </c>
      <c r="H57" s="64"/>
      <c r="I57" s="63"/>
      <c r="J57" s="63"/>
      <c r="K57" s="66"/>
      <c r="L57" s="65"/>
      <c r="M57" s="117"/>
      <c r="N57" s="124"/>
      <c r="O57" s="65"/>
      <c r="P57" s="79"/>
    </row>
    <row r="58" spans="1:16" s="7" customFormat="1" ht="24.75" customHeight="1" outlineLevel="1" x14ac:dyDescent="0.25">
      <c r="A58" s="144">
        <v>11</v>
      </c>
      <c r="B58" s="64"/>
      <c r="C58" s="124"/>
      <c r="D58" s="63"/>
      <c r="E58" s="145"/>
      <c r="F58" s="145"/>
      <c r="G58" s="160" t="str">
        <f t="shared" si="3"/>
        <v/>
      </c>
      <c r="H58" s="64"/>
      <c r="I58" s="63"/>
      <c r="J58" s="63"/>
      <c r="K58" s="66"/>
      <c r="L58" s="65"/>
      <c r="M58" s="117"/>
      <c r="N58" s="124"/>
      <c r="O58" s="65"/>
      <c r="P58" s="79"/>
    </row>
    <row r="59" spans="1:16" s="7" customFormat="1" ht="24.75" customHeight="1" outlineLevel="1" x14ac:dyDescent="0.25">
      <c r="A59" s="144">
        <v>12</v>
      </c>
      <c r="B59" s="64"/>
      <c r="C59" s="124"/>
      <c r="D59" s="63"/>
      <c r="E59" s="145"/>
      <c r="F59" s="145"/>
      <c r="G59" s="160" t="str">
        <f t="shared" si="3"/>
        <v/>
      </c>
      <c r="H59" s="64"/>
      <c r="I59" s="63"/>
      <c r="J59" s="63"/>
      <c r="K59" s="66"/>
      <c r="L59" s="65"/>
      <c r="M59" s="117"/>
      <c r="N59" s="124"/>
      <c r="O59" s="65"/>
      <c r="P59" s="79"/>
    </row>
    <row r="60" spans="1:16" s="7" customFormat="1" ht="24.75" customHeight="1" outlineLevel="1" x14ac:dyDescent="0.25">
      <c r="A60" s="144">
        <v>13</v>
      </c>
      <c r="B60" s="64"/>
      <c r="C60" s="124"/>
      <c r="D60" s="63"/>
      <c r="E60" s="145"/>
      <c r="F60" s="145"/>
      <c r="G60" s="160" t="str">
        <f t="shared" si="3"/>
        <v/>
      </c>
      <c r="H60" s="64"/>
      <c r="I60" s="63"/>
      <c r="J60" s="63"/>
      <c r="K60" s="66"/>
      <c r="L60" s="65"/>
      <c r="M60" s="117"/>
      <c r="N60" s="124"/>
      <c r="O60" s="65"/>
      <c r="P60" s="79"/>
    </row>
    <row r="61" spans="1:16" s="7" customFormat="1" ht="24.75" customHeight="1" outlineLevel="1" x14ac:dyDescent="0.25">
      <c r="A61" s="144">
        <v>14</v>
      </c>
      <c r="B61" s="64"/>
      <c r="C61" s="124"/>
      <c r="D61" s="63"/>
      <c r="E61" s="145"/>
      <c r="F61" s="145"/>
      <c r="G61" s="160" t="str">
        <f t="shared" si="3"/>
        <v/>
      </c>
      <c r="H61" s="64"/>
      <c r="I61" s="63"/>
      <c r="J61" s="63"/>
      <c r="K61" s="66"/>
      <c r="L61" s="65"/>
      <c r="M61" s="117"/>
      <c r="N61" s="124"/>
      <c r="O61" s="65"/>
      <c r="P61" s="79"/>
    </row>
    <row r="62" spans="1:16" s="7" customFormat="1" ht="24.75" customHeight="1" outlineLevel="1" x14ac:dyDescent="0.25">
      <c r="A62" s="144">
        <v>15</v>
      </c>
      <c r="B62" s="64"/>
      <c r="C62" s="124"/>
      <c r="D62" s="63"/>
      <c r="E62" s="145"/>
      <c r="F62" s="145"/>
      <c r="G62" s="160" t="str">
        <f t="shared" si="3"/>
        <v/>
      </c>
      <c r="H62" s="64"/>
      <c r="I62" s="63"/>
      <c r="J62" s="63"/>
      <c r="K62" s="66"/>
      <c r="L62" s="65"/>
      <c r="M62" s="117"/>
      <c r="N62" s="124"/>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117"/>
      <c r="N63" s="124"/>
      <c r="O63" s="65"/>
      <c r="P63" s="79"/>
    </row>
    <row r="64" spans="1:16" s="7" customFormat="1" ht="24.75" customHeight="1" outlineLevel="1" x14ac:dyDescent="0.25">
      <c r="A64" s="144">
        <v>17</v>
      </c>
      <c r="B64" s="64"/>
      <c r="C64" s="124"/>
      <c r="D64" s="63"/>
      <c r="E64" s="145"/>
      <c r="F64" s="145"/>
      <c r="G64" s="160" t="str">
        <f t="shared" si="3"/>
        <v/>
      </c>
      <c r="H64" s="64"/>
      <c r="I64" s="63"/>
      <c r="J64" s="63"/>
      <c r="K64" s="66"/>
      <c r="L64" s="65"/>
      <c r="M64" s="117"/>
      <c r="N64" s="124"/>
      <c r="O64" s="65"/>
      <c r="P64" s="79"/>
    </row>
    <row r="65" spans="1:16" s="7" customFormat="1" ht="24.75" customHeight="1" outlineLevel="1" x14ac:dyDescent="0.25">
      <c r="A65" s="144">
        <v>18</v>
      </c>
      <c r="B65" s="64"/>
      <c r="C65" s="124"/>
      <c r="D65" s="63"/>
      <c r="E65" s="145"/>
      <c r="F65" s="145"/>
      <c r="G65" s="160" t="str">
        <f t="shared" si="3"/>
        <v/>
      </c>
      <c r="H65" s="64"/>
      <c r="I65" s="63"/>
      <c r="J65" s="63"/>
      <c r="K65" s="66"/>
      <c r="L65" s="65"/>
      <c r="M65" s="117"/>
      <c r="N65" s="124"/>
      <c r="O65" s="65"/>
      <c r="P65" s="79"/>
    </row>
    <row r="66" spans="1:16" s="7" customFormat="1" ht="24.75" customHeight="1" outlineLevel="1" x14ac:dyDescent="0.25">
      <c r="A66" s="144">
        <v>19</v>
      </c>
      <c r="B66" s="64"/>
      <c r="C66" s="124"/>
      <c r="D66" s="63"/>
      <c r="E66" s="145"/>
      <c r="F66" s="145"/>
      <c r="G66" s="160" t="str">
        <f t="shared" si="3"/>
        <v/>
      </c>
      <c r="H66" s="64"/>
      <c r="I66" s="63"/>
      <c r="J66" s="63"/>
      <c r="K66" s="66"/>
      <c r="L66" s="65"/>
      <c r="M66" s="117"/>
      <c r="N66" s="124"/>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117"/>
      <c r="N67" s="65"/>
      <c r="O67" s="65"/>
      <c r="P67" s="79"/>
    </row>
    <row r="68" spans="1:16" s="7" customFormat="1" ht="24.75" customHeight="1" outlineLevel="1" x14ac:dyDescent="0.25">
      <c r="A68" s="144">
        <v>21</v>
      </c>
      <c r="B68" s="64"/>
      <c r="C68" s="124"/>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64"/>
      <c r="C69" s="124"/>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64"/>
      <c r="C70" s="124"/>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43876</v>
      </c>
      <c r="F114" s="145">
        <v>44196</v>
      </c>
      <c r="G114" s="160">
        <f>IF(AND(E114&lt;&gt;"",F114&lt;&gt;""),((F114-E114)/30),"")</f>
        <v>10.666666666666666</v>
      </c>
      <c r="H114" s="122" t="s">
        <v>2681</v>
      </c>
      <c r="I114" s="121" t="s">
        <v>163</v>
      </c>
      <c r="J114" s="121" t="s">
        <v>186</v>
      </c>
      <c r="K114" s="123">
        <v>280507640</v>
      </c>
      <c r="L114" s="100">
        <f>+IF(AND(K114&gt;0,O114="Ejecución"),(K114/877802)*Tabla28[[#This Row],[% participación]],IF(AND(K114&gt;0,O114&lt;&gt;"Ejecución"),"-",""))</f>
        <v>319.55684767179844</v>
      </c>
      <c r="M114" s="124" t="s">
        <v>1148</v>
      </c>
      <c r="N114" s="173">
        <f>+IF(M118="No",1,IF(M118="Si","Ingrese %",""))</f>
        <v>1</v>
      </c>
      <c r="O114" s="162" t="s">
        <v>1150</v>
      </c>
      <c r="P114" s="78"/>
    </row>
    <row r="115" spans="1:16" s="6" customFormat="1" ht="24.75" customHeight="1" x14ac:dyDescent="0.25">
      <c r="A115" s="143">
        <v>2</v>
      </c>
      <c r="B115" s="161" t="s">
        <v>2664</v>
      </c>
      <c r="C115" s="163" t="s">
        <v>31</v>
      </c>
      <c r="D115" s="63" t="s">
        <v>2678</v>
      </c>
      <c r="E115" s="145">
        <v>43876</v>
      </c>
      <c r="F115" s="145">
        <v>44196</v>
      </c>
      <c r="G115" s="160">
        <f t="shared" ref="G115:G116" si="4">IF(AND(E115&lt;&gt;"",F115&lt;&gt;""),((F115-E115)/30),"")</f>
        <v>10.666666666666666</v>
      </c>
      <c r="H115" s="64" t="s">
        <v>2676</v>
      </c>
      <c r="I115" s="63" t="s">
        <v>711</v>
      </c>
      <c r="J115" s="63" t="s">
        <v>719</v>
      </c>
      <c r="K115" s="68">
        <v>600349200</v>
      </c>
      <c r="L115" s="100">
        <f>+IF(AND(K115&gt;0,O115="Ejecución"),(K115/877802)*Tabla28[[#This Row],[% participación]],IF(AND(K115&gt;0,O115&lt;&gt;"Ejecución"),"-",""))</f>
        <v>683.92325376337715</v>
      </c>
      <c r="M115" s="65" t="s">
        <v>1148</v>
      </c>
      <c r="N115" s="173">
        <f>+IF(M118="No",1,IF(M118="Si","Ingrese %",""))</f>
        <v>1</v>
      </c>
      <c r="O115" s="162" t="s">
        <v>1150</v>
      </c>
      <c r="P115" s="78"/>
    </row>
    <row r="116" spans="1:16" s="6" customFormat="1" ht="24.75" customHeight="1" x14ac:dyDescent="0.25">
      <c r="A116" s="143">
        <v>3</v>
      </c>
      <c r="B116" s="161" t="s">
        <v>2664</v>
      </c>
      <c r="C116" s="163" t="s">
        <v>31</v>
      </c>
      <c r="D116" s="63" t="s">
        <v>2679</v>
      </c>
      <c r="E116" s="145">
        <v>44172</v>
      </c>
      <c r="F116" s="145">
        <v>44773</v>
      </c>
      <c r="G116" s="160">
        <f t="shared" si="4"/>
        <v>20.033333333333335</v>
      </c>
      <c r="H116" s="64" t="s">
        <v>2682</v>
      </c>
      <c r="I116" s="63" t="s">
        <v>220</v>
      </c>
      <c r="J116" s="63" t="s">
        <v>498</v>
      </c>
      <c r="K116" s="68">
        <v>1274199628</v>
      </c>
      <c r="L116" s="100">
        <f>+IF(AND(K116&gt;0,O116="Ejecución"),(K116/877802)*Tabla28[[#This Row],[% participación]],IF(AND(K116&gt;0,O116&lt;&gt;"Ejecución"),"-",""))</f>
        <v>1451.5797731151217</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44172</v>
      </c>
      <c r="F117" s="145">
        <v>44773</v>
      </c>
      <c r="G117" s="160">
        <f t="shared" ref="G117:G159" si="5">IF(AND(E117&lt;&gt;"",F117&lt;&gt;""),((F117-E117)/30),"")</f>
        <v>20.033333333333335</v>
      </c>
      <c r="H117" s="64" t="s">
        <v>2682</v>
      </c>
      <c r="I117" s="63" t="s">
        <v>220</v>
      </c>
      <c r="J117" s="63" t="s">
        <v>487</v>
      </c>
      <c r="K117" s="68">
        <v>3818303084</v>
      </c>
      <c r="L117" s="100">
        <f>+IF(AND(K117&gt;0,O117="Ejecución"),(K117/877802)*Tabla28[[#This Row],[% participación]],IF(AND(K117&gt;0,O117&lt;&gt;"Ejecución"),"-",""))</f>
        <v>4349.8455050227731</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2679</v>
      </c>
      <c r="E118" s="145">
        <v>44172</v>
      </c>
      <c r="F118" s="145">
        <v>44773</v>
      </c>
      <c r="G118" s="160">
        <f t="shared" si="5"/>
        <v>20.033333333333335</v>
      </c>
      <c r="H118" s="64" t="s">
        <v>2682</v>
      </c>
      <c r="I118" s="63" t="s">
        <v>220</v>
      </c>
      <c r="J118" s="63" t="s">
        <v>504</v>
      </c>
      <c r="K118" s="68">
        <v>2160883562</v>
      </c>
      <c r="L118" s="100">
        <f>+IF(AND(K118&gt;0,O118="Ejecución"),(K118/877802)*Tabla28[[#This Row],[% participación]],IF(AND(K118&gt;0,O118&lt;&gt;"Ejecución"),"-",""))</f>
        <v>2461.6981528864139</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2680</v>
      </c>
      <c r="E119" s="145">
        <v>44176</v>
      </c>
      <c r="F119" s="145">
        <v>44773</v>
      </c>
      <c r="G119" s="160">
        <f t="shared" si="5"/>
        <v>19.899999999999999</v>
      </c>
      <c r="H119" s="64" t="s">
        <v>2682</v>
      </c>
      <c r="I119" s="63" t="s">
        <v>220</v>
      </c>
      <c r="J119" s="63" t="s">
        <v>498</v>
      </c>
      <c r="K119" s="68">
        <v>240742590</v>
      </c>
      <c r="L119" s="100">
        <f>+IF(AND(K119&gt;0,O119="Ejecución"),(K119/877802)*Tabla28[[#This Row],[% participación]],IF(AND(K119&gt;0,O119&lt;&gt;"Ejecución"),"-",""))</f>
        <v>274.25614204570053</v>
      </c>
      <c r="M119" s="65" t="s">
        <v>1148</v>
      </c>
      <c r="N119" s="173">
        <f t="shared" si="6"/>
        <v>1</v>
      </c>
      <c r="O119" s="162" t="s">
        <v>1150</v>
      </c>
      <c r="P119" s="79"/>
    </row>
    <row r="120" spans="1:16" s="7" customFormat="1" ht="24.75" customHeight="1" outlineLevel="1" x14ac:dyDescent="0.25">
      <c r="A120" s="144">
        <v>7</v>
      </c>
      <c r="B120" s="161" t="s">
        <v>2664</v>
      </c>
      <c r="C120" s="163" t="s">
        <v>31</v>
      </c>
      <c r="D120" s="63" t="s">
        <v>2680</v>
      </c>
      <c r="E120" s="145">
        <v>44176</v>
      </c>
      <c r="F120" s="145">
        <v>44773</v>
      </c>
      <c r="G120" s="160">
        <f t="shared" si="5"/>
        <v>19.899999999999999</v>
      </c>
      <c r="H120" s="64" t="s">
        <v>2682</v>
      </c>
      <c r="I120" s="63" t="s">
        <v>220</v>
      </c>
      <c r="J120" s="63" t="s">
        <v>487</v>
      </c>
      <c r="K120" s="68">
        <v>11442551670</v>
      </c>
      <c r="L120" s="100">
        <f>+IF(AND(K120&gt;0,O120="Ejecución"),(K120/877802)*Tabla28[[#This Row],[% participación]],IF(AND(K120&gt;0,O120&lt;&gt;"Ejecución"),"-",""))</f>
        <v>13035.458645571553</v>
      </c>
      <c r="M120" s="65" t="s">
        <v>1148</v>
      </c>
      <c r="N120" s="173">
        <f t="shared" si="6"/>
        <v>1</v>
      </c>
      <c r="O120" s="162" t="s">
        <v>1150</v>
      </c>
      <c r="P120" s="79"/>
    </row>
    <row r="121" spans="1:16" s="7" customFormat="1" ht="24.75" customHeight="1" outlineLevel="1" x14ac:dyDescent="0.25">
      <c r="A121" s="144">
        <v>8</v>
      </c>
      <c r="B121" s="161" t="s">
        <v>2664</v>
      </c>
      <c r="C121" s="163" t="s">
        <v>31</v>
      </c>
      <c r="D121" s="63" t="s">
        <v>2680</v>
      </c>
      <c r="E121" s="145">
        <v>44176</v>
      </c>
      <c r="F121" s="145">
        <v>44773</v>
      </c>
      <c r="G121" s="160">
        <f t="shared" si="5"/>
        <v>19.899999999999999</v>
      </c>
      <c r="H121" s="102" t="s">
        <v>2682</v>
      </c>
      <c r="I121" s="63" t="s">
        <v>220</v>
      </c>
      <c r="J121" s="63" t="s">
        <v>504</v>
      </c>
      <c r="K121" s="68">
        <v>459762460</v>
      </c>
      <c r="L121" s="100">
        <f>+IF(AND(K121&gt;0,O121="Ejecución"),(K121/877802)*Tabla28[[#This Row],[% participación]],IF(AND(K121&gt;0,O121&lt;&gt;"Ejecución"),"-",""))</f>
        <v>523.76556444391792</v>
      </c>
      <c r="M121" s="65" t="s">
        <v>1148</v>
      </c>
      <c r="N121" s="173">
        <f t="shared" si="6"/>
        <v>1</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3.0099999999999998E-2</v>
      </c>
      <c r="G179" s="165">
        <f>IF(F179&gt;0,SUM(E179+F179),"")</f>
        <v>5.0099999999999999E-2</v>
      </c>
      <c r="H179" s="5"/>
      <c r="I179" s="221" t="s">
        <v>2670</v>
      </c>
      <c r="J179" s="221"/>
      <c r="K179" s="221"/>
      <c r="L179" s="221"/>
      <c r="M179" s="172">
        <v>2.01E-2</v>
      </c>
      <c r="O179" s="8"/>
      <c r="Q179" s="19"/>
      <c r="R179" s="159">
        <f>IF(M179&gt;0,SUM(L179+M179),"")</f>
        <v>2.01E-2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276927017.68830001</v>
      </c>
      <c r="F185" s="92"/>
      <c r="G185" s="93"/>
      <c r="H185" s="88"/>
      <c r="I185" s="90" t="s">
        <v>2627</v>
      </c>
      <c r="J185" s="166">
        <f>+SUM(M179:M183)</f>
        <v>2.01E-2</v>
      </c>
      <c r="K185" s="202" t="s">
        <v>2628</v>
      </c>
      <c r="L185" s="202"/>
      <c r="M185" s="94">
        <f>+J185*(SUM(K20:K35))</f>
        <v>111102456.1983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33821</v>
      </c>
      <c r="D193" s="5"/>
      <c r="E193" s="126">
        <v>858</v>
      </c>
      <c r="F193" s="5"/>
      <c r="G193" s="5"/>
      <c r="H193" s="147" t="s">
        <v>2683</v>
      </c>
      <c r="J193" s="5"/>
      <c r="K193" s="127">
        <v>34427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2684</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2020-12-29T12:13:21Z</cp:lastPrinted>
  <dcterms:created xsi:type="dcterms:W3CDTF">2020-10-14T21:57:42Z</dcterms:created>
  <dcterms:modified xsi:type="dcterms:W3CDTF">2020-12-29T12:15:17Z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