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User\Desktop\2021-23-10000734 PTO MONT CANALETE\FINALES MONTE CANAL PUERTO\"/>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1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<sst xmlns="http://schemas.openxmlformats.org/spreadsheetml/2006/main" count="3171" uniqueCount="2708">
  <si>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</si>
  <si>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</si>
  <si>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</si>
  <si>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</si>
  <si>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</si>
  <si>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</si>
  <si>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</si>
  <si>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</si>
  <si>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</si>
  <si>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</si>
  <si>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</si>
  <si>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</si>
  <si>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</si>
  <si>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</si>
  <si>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</si>
  <si>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</si>
  <si>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</si>
  <si>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</si>
  <si>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</si>
  <si>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</si>
  <si>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</si>
  <si>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</si>
  <si>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</si>
  <si>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</si>
  <si>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</si>
  <si>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</si>
  <si>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</si>
  <si>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</si>
  <si>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</si>
  <si>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</si>
  <si>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</si>
  <si>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</si>
  <si>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</si>
  <si>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</si>
  <si>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</si>
  <si>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</si>
  <si>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</si>
  <si>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</si>
  <si>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</si>
  <si>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</si>
  <si>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</si>
  <si>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</si>
  <si>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</si>
  <si>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</si>
  <si>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</si>
  <si>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</si>
  <si>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</si>
  <si>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</si>
  <si>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</si>
  <si>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</si>
  <si>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</si>
  <si>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</si>
  <si>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</si>
  <si>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</si>
  <si>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</si>
  <si>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</si>
  <si>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</si>
  <si>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</si>
  <si>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</si>
  <si>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</si>
  <si>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</si>
  <si>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</si>
  <si>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</si>
  <si>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</si>
  <si>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</si>
  <si>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</si>
  <si>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</si>
  <si>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</si>
  <si>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</si>
  <si>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</si>
  <si>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</si>
  <si>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</si>
  <si>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</si>
  <si>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</si>
  <si>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</si>
  <si>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</si>
  <si>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</si>
  <si>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</si>
  <si>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</si>
  <si>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</si>
  <si>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</si>
  <si>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</si>
  <si>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</si>
  <si>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</si>
  <si>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</si>
  <si>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</si>
  <si>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</si>
  <si>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</si>
  <si>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</si>
  <si>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</si>
  <si>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</si>
  <si>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</si>
  <si>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</si>
  <si>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</si>
  <si>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</si>
  <si>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</si>
  <si>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</si>
  <si>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</si>
  <si>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</si>
  <si>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</si>
  <si>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</si>
  <si>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</si>
  <si>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</si>
  <si>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</si>
  <si>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</si>
  <si>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</si>
  <si>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</si>
  <si>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</si>
  <si>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</si>
  <si>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</si>
  <si>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</si>
  <si>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</si>
  <si>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</si>
  <si>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</si>
  <si>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</si>
  <si>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</si>
  <si>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</si>
  <si>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</si>
  <si>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</si>
  <si>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</si>
  <si>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</si>
  <si>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</si>
  <si>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</si>
  <si>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</si>
  <si>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</si>
  <si>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</si>
  <si>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</si>
  <si>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</si>
  <si>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</si>
  <si>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</si>
  <si>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</si>
  <si>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</si>
  <si>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</si>
  <si>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</si>
  <si>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</si>
  <si>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</si>
  <si>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</si>
  <si>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</si>
  <si>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</si>
  <si>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</si>
  <si>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</si>
  <si>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</si>
  <si>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</si>
  <si>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</si>
  <si>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</si>
  <si>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</si>
  <si>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</si>
  <si>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</si>
  <si>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</si>
  <si>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</si>
  <si>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</si>
  <si>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</si>
  <si>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</si>
  <si>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</si>
  <si>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</si>
  <si>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</si>
  <si>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</si>
  <si>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</si>
  <si>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</si>
  <si>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</si>
  <si>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</si>
  <si>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</si>
  <si>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</si>
  <si>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</si>
  <si>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</si>
  <si>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</si>
  <si>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</si>
  <si>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</si>
  <si>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</si>
  <si>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</si>
  <si>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</si>
  <si>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</si>
  <si>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</si>
  <si>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</si>
  <si>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</si>
  <si>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</si>
  <si>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</si>
  <si>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</si>
  <si>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</si>
  <si>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</si>
  <si>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</si>
  <si>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</si>
  <si>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</si>
  <si>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</si>
  <si>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</si>
  <si>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</si>
  <si>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</si>
  <si>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</si>
  <si>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</si>
  <si>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</si>
  <si>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</si>
  <si>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</si>
  <si>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</si>
  <si>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</si>
  <si>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</si>
  <si>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</si>
  <si>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</si>
  <si>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</si>
  <si>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</si>
  <si>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</si>
  <si>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</si>
  <si>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</si>
  <si>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</si>
  <si>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</si>
  <si>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</si>
  <si>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</si>
  <si>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</si>
  <si>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</si>
  <si>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</si>
  <si>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</si>
  <si>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</si>
  <si>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</si>
  <si>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</si>
  <si>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</si>
  <si>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</si>
  <si>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</si>
  <si>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</si>
  <si>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</si>
  <si>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</si>
  <si>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</si>
  <si>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</si>
  <si>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</si>
  <si>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</si>
  <si>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</si>
  <si>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</si>
  <si>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</si>
  <si>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</si>
  <si>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</si>
  <si>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</si>
  <si>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</si>
  <si>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</si>
  <si>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</si>
  <si>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</si>
  <si>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</si>
  <si>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</si>
  <si>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</si>
  <si>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</si>
  <si>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</si>
  <si>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</si>
  <si>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</si>
  <si>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</si>
  <si>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</si>
  <si>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</si>
  <si>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</si>
  <si>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</si>
  <si>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</si>
  <si>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</si>
  <si>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</si>
  <si>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</si>
  <si>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</si>
  <si>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</si>
  <si>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</si>
  <si>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</si>
  <si>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</si>
  <si>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</si>
  <si>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</si>
  <si>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</si>
  <si>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</si>
  <si>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</si>
  <si>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</si>
  <si>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</si>
  <si>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</si>
  <si>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</si>
  <si>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</si>
  <si>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</si>
  <si>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</si>
  <si>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</si>
  <si>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</si>
  <si>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</si>
  <si>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</si>
  <si>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</si>
  <si>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</si>
  <si>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</si>
  <si>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</si>
  <si>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</si>
  <si>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</si>
  <si>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</si>
  <si>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</si>
  <si>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</si>
  <si>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</si>
  <si>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</si>
  <si>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</si>
  <si>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</si>
  <si>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</si>
  <si>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</si>
  <si>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</si>
  <si>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</si>
  <si>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</si>
  <si>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</si>
  <si>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</si>
  <si>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</si>
  <si>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</si>
  <si>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</si>
  <si>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</si>
  <si>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</si>
  <si>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</si>
  <si>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</si>
  <si>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</si>
  <si>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</si>
  <si>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</si>
  <si>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</si>
  <si>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</si>
  <si>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</si>
  <si>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</si>
  <si>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</si>
  <si>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</si>
  <si>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</si>
  <si>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</si>
  <si>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</si>
  <si>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</si>
  <si>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</si>
  <si>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</si>
  <si>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</si>
  <si>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</si>
  <si>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</si>
  <si>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</si>
  <si>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</si>
  <si>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</si>
  <si>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</si>
  <si>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</si>
  <si>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</si>
  <si>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</si>
  <si>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</si>
  <si>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</si>
  <si>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</si>
  <si>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</si>
  <si>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</si>
  <si>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</si>
  <si>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</si>
  <si>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</si>
  <si>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</si>
  <si>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</si>
  <si>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</si>
  <si>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</si>
  <si>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</si>
  <si>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</si>
  <si>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</si>
  <si>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</si>
  <si>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</si>
  <si>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</si>
  <si>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</si>
  <si>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</si>
  <si>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</si>
  <si>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</si>
  <si>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</si>
  <si>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</si>
  <si>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</si>
  <si>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</si>
  <si>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</si>
  <si>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</si>
  <si>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</si>
  <si>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</si>
  <si>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</si>
  <si>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</si>
  <si>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</si>
  <si>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</si>
  <si>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</si>
  <si>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</si>
  <si>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</si>
  <si>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</si>
  <si>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</si>
  <si>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</si>
  <si>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</si>
  <si>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</si>
  <si>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</si>
  <si>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</si>
  <si>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</si>
  <si>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</si>
  <si>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</si>
  <si>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</si>
  <si>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</si>
  <si>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</si>
  <si>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</si>
  <si>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</si>
  <si>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</si>
  <si>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</si>
  <si>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</si>
  <si>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</si>
  <si>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</si>
  <si>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</si>
  <si>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</si>
  <si>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</si>
  <si>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</si>
  <si>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</si>
  <si>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</si>
  <si>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</si>
  <si>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</si>
  <si>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</si>
  <si>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</si>
  <si>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</si>
  <si>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</si>
  <si>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</si>
  <si>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</si>
  <si>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</si>
  <si>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</si>
  <si>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</si>
  <si>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</si>
  <si>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</si>
  <si>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</si>
  <si>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</si>
  <si>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</si>
  <si>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</si>
  <si>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</si>
  <si>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</si>
  <si>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</si>
  <si>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</si>
  <si>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</si>
  <si>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</si>
  <si>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</si>
  <si>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</si>
  <si>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</si>
  <si>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</si>
  <si>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</si>
  <si>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</si>
  <si>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</si>
  <si>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</si>
  <si>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</si>
  <si>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</si>
  <si>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</si>
  <si>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</si>
  <si>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</si>
  <si>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</si>
  <si>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</si>
  <si>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</si>
  <si>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</si>
  <si>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</si>
  <si>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</si>
  <si>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</si>
  <si>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</si>
  <si>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</si>
  <si>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</si>
  <si>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</si>
  <si>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</si>
  <si>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</si>
  <si>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</si>
  <si>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</si>
  <si>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</si>
  <si>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</si>
  <si>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</si>
  <si>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</si>
  <si>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</si>
  <si>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</si>
  <si>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</si>
  <si>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</si>
  <si>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</si>
  <si>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</si>
  <si>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</si>
  <si>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</si>
  <si>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</si>
  <si>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</si>
  <si>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</si>
  <si>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</si>
  <si>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</si>
  <si>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</si>
  <si>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</si>
  <si>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</si>
  <si>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</si>
  <si>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</si>
  <si>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</si>
  <si>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</si>
  <si>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</si>
  <si>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</si>
  <si>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</si>
  <si>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</si>
  <si>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</si>
  <si>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</si>
  <si>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</si>
  <si>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</si>
  <si>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</si>
  <si>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</si>
  <si>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</si>
  <si>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</si>
  <si>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</si>
  <si>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</si>
  <si>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</si>
  <si>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</si>
  <si>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</si>
  <si>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</si>
  <si>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</si>
  <si>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</si>
  <si>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</si>
  <si>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</si>
  <si>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</si>
  <si>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</si>
  <si>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</si>
  <si>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</si>
  <si>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</si>
  <si>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</si>
  <si>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</si>
  <si>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</si>
  <si>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</si>
  <si>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</si>
  <si>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</si>
  <si>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</si>
  <si>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</si>
  <si>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</si>
  <si>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</si>
  <si>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</si>
  <si>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</si>
  <si>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</si>
  <si>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</si>
  <si>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</si>
  <si>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</si>
  <si>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</si>
  <si>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</si>
  <si>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</si>
  <si>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</si>
  <si>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</si>
  <si>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</si>
  <si>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</si>
  <si>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</si>
  <si>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</si>
  <si>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</si>
  <si>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</si>
  <si>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</si>
  <si>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</si>
  <si>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</si>
  <si>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</si>
  <si>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</si>
  <si>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</si>
  <si>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</si>
  <si>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</si>
  <si>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</si>
  <si>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</si>
  <si>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</si>
  <si>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</si>
  <si>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</si>
  <si>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</si>
  <si>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</si>
  <si>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</si>
  <si>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</si>
  <si>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</si>
  <si>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</si>
  <si>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</si>
  <si>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</si>
  <si>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</si>
  <si>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</si>
  <si>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</si>
  <si>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</si>
  <si>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</si>
  <si>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</si>
  <si>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</si>
  <si>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</si>
  <si>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</si>
  <si>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</si>
  <si>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</si>
  <si>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</si>
  <si>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</si>
  <si>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</si>
  <si>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</si>
  <si>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</si>
  <si>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</si>
  <si>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</si>
  <si>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</si>
  <si>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</si>
  <si>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</si>
  <si>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</si>
  <si>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</si>
  <si>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</si>
  <si>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</si>
  <si>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</si>
  <si>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</si>
  <si>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</si>
  <si>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</si>
  <si>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</si>
  <si>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</si>
  <si>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</si>
  <si>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</si>
  <si>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</si>
  <si>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</si>
  <si>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</si>
  <si>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</si>
  <si>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</si>
  <si>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</si>
  <si>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</si>
  <si>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</si>
  <si>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</si>
  <si>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</si>
  <si>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</si>
  <si>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</si>
  <si>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</si>
  <si>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</si>
  <si>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</si>
  <si>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</si>
  <si>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</si>
  <si>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</si>
  <si>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</si>
  <si>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</si>
  <si>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</si>
  <si>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</si>
  <si>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</si>
  <si>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</si>
  <si>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</si>
  <si>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</si>
  <si>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</si>
  <si>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</si>
  <si>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</si>
  <si>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</si>
  <si>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</si>
  <si>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</si>
  <si>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</si>
  <si>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</si>
  <si>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</si>
  <si>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</si>
  <si>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</si>
  <si>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</si>
  <si>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</si>
  <si>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</si>
  <si>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</si>
  <si>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</si>
  <si>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</si>
  <si>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</si>
  <si>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</si>
  <si>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</si>
  <si>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</si>
  <si>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</si>
  <si>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</si>
  <si>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</si>
  <si>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</si>
  <si>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</si>
  <si>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</si>
  <si>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</si>
  <si>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</si>
  <si>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</si>
  <si>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</si>
  <si>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</si>
  <si>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</si>
  <si>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</si>
  <si>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</si>
  <si>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</si>
  <si>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</si>
  <si>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</si>
  <si>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</si>
  <si>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</si>
  <si>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</si>
  <si>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</si>
  <si>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</si>
  <si>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</si>
  <si>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</si>
  <si>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</si>
  <si>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</si>
  <si>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</si>
  <si>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</si>
  <si>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</si>
  <si>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</si>
  <si>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</si>
  <si>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</si>
  <si>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</si>
  <si>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</si>
  <si>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</si>
  <si>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</si>
  <si>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</si>
  <si>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</si>
  <si>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</si>
  <si>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</si>
  <si>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</si>
  <si>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</si>
  <si>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</si>
  <si>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</si>
  <si>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</si>
  <si>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</si>
  <si>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</si>
  <si>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</si>
  <si>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</si>
  <si>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</si>
  <si>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</si>
  <si>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</si>
  <si>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</si>
  <si>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</si>
  <si>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</si>
  <si>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</si>
  <si>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</si>
  <si>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</si>
  <si>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</si>
  <si>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</si>
  <si>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</si>
  <si>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</si>
  <si>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</si>
  <si>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</si>
  <si>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</si>
  <si>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</si>
  <si>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</si>
  <si>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</si>
  <si>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</si>
  <si>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</si>
  <si>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</si>
  <si>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</si>
  <si>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</si>
  <si>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</si>
  <si>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</si>
  <si>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</si>
  <si>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</si>
  <si>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</si>
  <si>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</si>
  <si>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</si>
  <si>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</si>
  <si>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</si>
  <si>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</si>
  <si>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</si>
  <si>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</si>
  <si>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</si>
  <si>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</si>
  <si>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</si>
  <si>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</si>
  <si>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</si>
  <si>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</si>
  <si>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</si>
  <si>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</si>
  <si>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</si>
  <si>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</si>
  <si>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</si>
  <si>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</si>
  <si>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</si>
  <si>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</si>
  <si>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</si>
  <si>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</si>
  <si>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</si>
  <si>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</si>
  <si>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</si>
  <si>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</si>
  <si>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</si>
  <si>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</si>
  <si>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</si>
  <si>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</si>
  <si>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</si>
  <si>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</si>
  <si>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</si>
  <si>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</si>
  <si>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</si>
  <si>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</si>
  <si>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</si>
  <si>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</si>
  <si>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</si>
  <si>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</si>
  <si>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</si>
  <si>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</si>
  <si>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</si>
  <si>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</si>
  <si>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</si>
  <si>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</si>
  <si>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</si>
  <si>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</si>
  <si>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</si>
  <si>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</si>
  <si>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</si>
  <si>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</si>
  <si>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</si>
  <si>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</si>
  <si>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</si>
  <si>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</si>
  <si>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</si>
  <si>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</si>
  <si>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</si>
  <si>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</si>
  <si>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</si>
  <si>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</si>
  <si>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</si>
  <si>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</si>
  <si>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</si>
  <si>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</si>
  <si>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</si>
  <si>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</si>
  <si>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</si>
  <si>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</si>
  <si>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</si>
  <si>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</si>
  <si>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</si>
  <si>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</si>
  <si>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</si>
  <si>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</si>
  <si>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</si>
  <si>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</si>
  <si>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</si>
  <si>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</si>
  <si>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</si>
  <si>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</si>
  <si>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</si>
  <si>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</si>
  <si>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</si>
  <si>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</si>
  <si>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</si>
  <si>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</si>
  <si>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</si>
  <si>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</si>
  <si>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</si>
  <si>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</si>
  <si>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</si>
  <si>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</si>
  <si>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</si>
  <si>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</si>
  <si>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</si>
  <si>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</si>
  <si>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</si>
  <si>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</si>
  <si>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</si>
  <si>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</si>
  <si>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</si>
  <si>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</si>
  <si>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</si>
  <si>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</si>
  <si>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</si>
  <si>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</si>
  <si>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</si>
  <si>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</si>
  <si>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</si>
  <si>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</si>
  <si>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</si>
  <si>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</si>
  <si>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</si>
  <si>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</si>
  <si>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</si>
  <si>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</si>
  <si>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</si>
  <si>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</si>
  <si>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</si>
  <si>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</si>
  <si>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</si>
  <si>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</si>
  <si>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</si>
  <si>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</si>
  <si>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</si>
  <si>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</si>
  <si>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</si>
  <si>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</si>
  <si>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</si>
  <si>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</si>
  <si>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</si>
  <si>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</si>
  <si>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</si>
  <si>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</si>
  <si>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</si>
  <si>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</si>
  <si>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</si>
  <si>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</si>
  <si>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</si>
  <si>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</si>
  <si>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</si>
  <si>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</si>
  <si>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</si>
  <si>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</si>
  <si>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</si>
  <si>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</si>
  <si>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</si>
  <si>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</si>
  <si>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</si>
  <si>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</si>
  <si>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</si>
  <si>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</si>
  <si>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</si>
  <si>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</si>
  <si>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</si>
  <si>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</si>
  <si>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</si>
  <si>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</si>
  <si>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</si>
  <si>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</si>
  <si>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</si>
  <si>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</si>
  <si>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</si>
  <si>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</si>
  <si>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</si>
  <si>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</si>
  <si>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</si>
  <si>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</si>
  <si>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</si>
  <si>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</si>
  <si>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</si>
  <si>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</si>
  <si>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</si>
  <si>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</si>
  <si>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</si>
  <si>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</si>
  <si>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</si>
  <si>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</si>
  <si>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</si>
  <si>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</si>
  <si>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</si>
  <si>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</si>
  <si>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</si>
  <si>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</si>
  <si>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</si>
  <si>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</si>
  <si>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</si>
  <si>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</si>
  <si>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</si>
  <si>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</si>
  <si>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</si>
  <si>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</si>
  <si>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</si>
  <si>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</si>
  <si>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</si>
  <si>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</si>
  <si>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</si>
  <si>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</si>
  <si>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</si>
  <si>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</si>
  <si>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</si>
  <si>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</si>
  <si>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</si>
  <si>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</si>
  <si>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</si>
  <si>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</si>
  <si>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</si>
  <si>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</si>
  <si>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</si>
  <si>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</si>
  <si>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</si>
  <si>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</si>
  <si>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</si>
  <si>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</si>
  <si>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</si>
  <si>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</si>
  <si>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</si>
  <si>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</si>
  <si>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</si>
  <si>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</si>
  <si>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</si>
  <si>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</si>
  <si>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</si>
  <si>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</si>
  <si>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</si>
  <si>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</si>
  <si>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</si>
  <si>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</si>
  <si>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</si>
  <si>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</si>
  <si>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</si>
  <si>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</si>
  <si>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</si>
  <si>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</si>
  <si>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</si>
  <si>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</si>
  <si>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</si>
  <si>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</si>
  <si>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</si>
  <si>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</si>
  <si>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</si>
  <si>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</si>
  <si>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</si>
  <si>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</si>
  <si>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</si>
  <si>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</si>
  <si>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</si>
  <si>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</si>
  <si>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</si>
  <si>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</si>
  <si>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</si>
  <si>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</si>
  <si>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</si>
  <si>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</si>
  <si>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</si>
  <si>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</si>
  <si>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</si>
  <si>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</si>
  <si>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</si>
  <si>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</si>
  <si>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</si>
  <si>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</si>
  <si>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</si>
  <si>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</si>
  <si>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</si>
  <si>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</si>
  <si>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</si>
  <si>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</si>
  <si>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</si>
  <si>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</si>
  <si>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</si>
  <si>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</si>
  <si>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</si>
  <si>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</si>
  <si>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</si>
  <si>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</si>
  <si>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</si>
  <si>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</si>
  <si>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</si>
  <si>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</si>
  <si>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</si>
  <si>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</si>
  <si>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</si>
  <si>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</si>
  <si>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</si>
  <si>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</si>
  <si>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</si>
  <si>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</si>
  <si>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</si>
  <si>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</si>
  <si>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</si>
  <si>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</si>
  <si>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</si>
  <si>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</si>
  <si>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</si>
  <si>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</si>
  <si>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</si>
  <si>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</si>
  <si>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</si>
  <si>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</si>
  <si>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</si>
  <si>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</si>
  <si>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</si>
  <si>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</si>
  <si>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</si>
  <si>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</si>
  <si>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</si>
  <si>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</si>
  <si>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</si>
  <si>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</si>
  <si>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</si>
  <si>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</si>
  <si>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</si>
  <si>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</si>
  <si>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</si>
  <si>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</si>
  <si>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</si>
  <si>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</si>
  <si>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</si>
  <si>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</si>
  <si>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</si>
  <si>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</si>
  <si>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</si>
  <si>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</si>
  <si>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</si>
  <si>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</si>
  <si>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</si>
  <si>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</si>
  <si>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</si>
  <si>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</si>
  <si>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</si>
  <si>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</si>
  <si>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</si>
  <si>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</si>
  <si>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</si>
  <si>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</si>
  <si>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</si>
  <si>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</si>
  <si>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</si>
  <si>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</si>
  <si>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</si>
  <si>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</si>
  <si>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</si>
  <si>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</si>
  <si>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</si>
  <si>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</si>
  <si>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</si>
  <si>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</si>
  <si>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</si>
  <si>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</si>
  <si>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</si>
  <si>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</si>
  <si>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</si>
  <si>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</si>
  <si>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</si>
  <si>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</si>
  <si>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</si>
  <si>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</si>
  <si>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</si>
  <si>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</si>
  <si>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</si>
  <si>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</si>
  <si>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</si>
  <si>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</si>
  <si>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</si>
  <si>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</si>
  <si>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</si>
  <si>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</si>
  <si>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</si>
  <si>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</si>
  <si>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</si>
  <si>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</si>
  <si>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</si>
  <si>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</si>
  <si>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</si>
  <si>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</si>
  <si>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</si>
  <si>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</si>
  <si>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</si>
  <si>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</si>
  <si>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</si>
  <si>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</si>
  <si>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</si>
  <si>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</si>
  <si>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</si>
  <si>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</si>
  <si>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</si>
  <si>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</si>
  <si>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</si>
  <si>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</si>
  <si>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</si>
  <si>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</si>
  <si>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</si>
  <si>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</si>
  <si>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</si>
  <si>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</si>
  <si>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</si>
  <si>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</si>
  <si>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</si>
  <si>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</si>
  <si>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</si>
  <si>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</si>
  <si>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</si>
  <si>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</si>
  <si>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</si>
  <si>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</si>
  <si>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</si>
  <si>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</si>
  <si>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</si>
  <si>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</si>
  <si>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</si>
  <si>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</si>
  <si>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</si>
  <si>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</si>
  <si>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</si>
  <si>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</si>
  <si>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</si>
  <si>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</si>
  <si>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</si>
  <si>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</si>
  <si>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</si>
  <si>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</si>
  <si>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</si>
  <si>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</si>
  <si>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</si>
  <si>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</si>
  <si>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</si>
  <si>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</si>
  <si>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</si>
  <si>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</si>
  <si>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</si>
  <si>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</si>
  <si>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</si>
  <si>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</si>
  <si>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</si>
  <si>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</si>
  <si>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</si>
  <si>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</si>
  <si>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</si>
  <si>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</si>
  <si>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</si>
  <si>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</si>
  <si>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</si>
  <si>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</si>
  <si>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</si>
  <si>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</si>
  <si>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</si>
  <si>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</si>
  <si>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</si>
  <si>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</si>
  <si>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</si>
  <si>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</si>
  <si>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</si>
  <si>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</si>
  <si>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</si>
  <si>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</si>
  <si>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</si>
  <si>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</si>
  <si>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</si>
  <si>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</si>
  <si>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</si>
  <si>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</si>
  <si>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</si>
  <si>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</si>
  <si>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</si>
  <si>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</si>
  <si>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</si>
  <si>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</si>
  <si>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</si>
  <si>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</si>
  <si>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</si>
  <si>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</si>
  <si>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</si>
  <si>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</si>
  <si>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</si>
  <si>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</si>
  <si>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</si>
  <si>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</si>
  <si>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</si>
  <si>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</si>
  <si>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</si>
  <si>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</si>
  <si>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</si>
  <si>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</si>
  <si>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</si>
  <si>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</si>
  <si>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</si>
  <si>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</si>
  <si>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</si>
  <si>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</si>
  <si>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</si>
  <si>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</si>
  <si>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</si>
  <si>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</si>
  <si>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</si>
  <si>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</si>
  <si>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</si>
  <si>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</si>
  <si>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</si>
  <si>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</si>
  <si>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</si>
  <si>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</si>
  <si>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</si>
  <si>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</si>
  <si>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</si>
  <si>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</si>
  <si>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</si>
  <si>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</si>
  <si>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</si>
  <si>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</si>
  <si>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</si>
  <si>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</si>
  <si>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</si>
  <si>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</si>
  <si>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</si>
  <si>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</si>
  <si>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</si>
  <si>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</si>
  <si>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</si>
  <si>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</si>
  <si>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</si>
  <si>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</si>
  <si>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</si>
  <si>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</si>
  <si>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</si>
  <si>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</si>
  <si>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</si>
  <si>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</si>
  <si>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</si>
  <si>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</si>
  <si>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</si>
  <si>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</si>
  <si>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</si>
  <si>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</si>
  <si>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</si>
  <si>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</si>
  <si>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</si>
  <si>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</si>
  <si>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</si>
  <si>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</si>
  <si>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</si>
  <si>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</si>
  <si>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</si>
  <si>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</si>
  <si>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</si>
  <si>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</si>
  <si>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</si>
  <si>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</si>
  <si>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</si>
  <si>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</si>
  <si>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</si>
  <si>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</si>
  <si>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</si>
  <si>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</si>
  <si>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</si>
  <si>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</si>
  <si>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</si>
  <si>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</si>
  <si>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</si>
  <si>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</si>
  <si>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</si>
  <si>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</si>
  <si>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</si>
  <si>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</si>
  <si>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</si>
  <si>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</si>
  <si>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</si>
  <si>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</si>
  <si>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</si>
  <si>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</si>
  <si>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</si>
  <si>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</si>
  <si>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</si>
  <si>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</si>
  <si>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</si>
  <si>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</si>
  <si>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</si>
  <si>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</si>
  <si>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</si>
  <si>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</si>
  <si>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</si>
  <si>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</si>
  <si>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</si>
  <si>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</si>
  <si>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</si>
  <si>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</si>
  <si>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</si>
  <si>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</si>
  <si>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</si>
  <si>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</si>
  <si>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</si>
  <si>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</si>
  <si>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</si>
  <si>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</si>
  <si>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</si>
  <si>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</si>
  <si>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</si>
  <si>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</si>
  <si>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</si>
  <si>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</si>
  <si>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</si>
  <si>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</si>
  <si>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</si>
  <si>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</si>
  <si>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</si>
  <si>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</si>
  <si>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</si>
  <si>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</si>
  <si>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</si>
  <si>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</si>
  <si>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</si>
  <si>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</si>
  <si>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</si>
  <si>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</si>
  <si>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</si>
  <si>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</si>
  <si>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</si>
  <si>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</si>
  <si>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</si>
  <si>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</si>
  <si>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</si>
  <si>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</si>
  <si>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</si>
  <si>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</si>
  <si>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</si>
  <si>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</si>
  <si>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</si>
  <si>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</si>
  <si>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</si>
  <si>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</si>
  <si>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</si>
  <si>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</si>
  <si>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</si>
  <si>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</si>
  <si>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</si>
  <si>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</si>
  <si>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</si>
  <si>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</si>
  <si>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</si>
  <si>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</si>
  <si>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</si>
  <si>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</si>
  <si>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</si>
  <si>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</si>
  <si>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</si>
  <si>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</si>
  <si>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</si>
  <si>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</si>
  <si>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</si>
  <si>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</si>
  <si>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</si>
  <si>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</si>
  <si>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</si>
  <si>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</si>
  <si>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</si>
  <si>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</si>
  <si>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</si>
  <si>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</si>
  <si>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</si>
  <si>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</si>
  <si>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</si>
  <si>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</si>
  <si>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</si>
  <si>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</si>
  <si>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</si>
  <si>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</si>
  <si>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</si>
  <si>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</si>
  <si>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</si>
  <si>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</si>
  <si>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</si>
  <si>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</si>
  <si>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</si>
  <si>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</si>
  <si>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</si>
  <si>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</si>
  <si>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</si>
  <si>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</si>
  <si>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</si>
  <si>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</si>
  <si>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</si>
  <si>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</si>
  <si>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</si>
  <si>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</si>
  <si>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</si>
  <si>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</si>
  <si>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</si>
  <si>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</si>
  <si>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</si>
  <si>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</si>
  <si>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</si>
  <si>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</si>
  <si>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</si>
  <si>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</si>
  <si>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</si>
  <si>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</si>
  <si>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</si>
  <si>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</si>
  <si>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</si>
  <si>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</si>
  <si>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</si>
  <si>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</si>
  <si>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</si>
  <si>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</si>
  <si>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</si>
  <si>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</si>
  <si>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</si>
  <si>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</si>
  <si>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</si>
  <si>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</si>
  <si>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</si>
  <si>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</si>
  <si>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</si>
  <si>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</si>
  <si>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</si>
  <si>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</si>
  <si>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</si>
  <si>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</si>
  <si>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</si>
  <si>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</si>
  <si>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</si>
  <si>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</si>
  <si>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</si>
  <si>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</si>
  <si>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</si>
  <si>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</si>
  <si>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</si>
  <si>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</si>
  <si>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</si>
  <si>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</si>
  <si>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</si>
  <si>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</si>
  <si>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</si>
  <si>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</si>
  <si>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</si>
  <si>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</si>
  <si>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</si>
  <si>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</si>
  <si>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</si>
  <si>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</si>
  <si>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</si>
  <si>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</si>
  <si>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</si>
  <si>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</si>
  <si>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</si>
  <si>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</si>
  <si>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</si>
  <si>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</si>
  <si>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</si>
  <si>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</si>
  <si>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</si>
  <si>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</si>
  <si>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</si>
  <si>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</si>
  <si>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</si>
  <si>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</si>
  <si>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</si>
  <si>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</si>
  <si>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</si>
  <si>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</si>
  <si>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</si>
  <si>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</si>
  <si>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</si>
  <si>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</si>
  <si>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</si>
  <si>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</si>
  <si>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</si>
  <si>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</si>
  <si>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</si>
  <si>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</si>
  <si>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</si>
  <si>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</si>
  <si>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</si>
  <si>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</si>
  <si>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</si>
  <si>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</si>
  <si>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</si>
  <si>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</si>
  <si>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</si>
  <si>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</si>
  <si>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</si>
  <si>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</si>
  <si>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</si>
  <si>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</si>
  <si>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</si>
  <si>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</si>
  <si>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</si>
  <si>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</si>
  <si>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</si>
  <si>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</si>
  <si>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</si>
  <si>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</si>
  <si>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</si>
  <si>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</si>
  <si>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</si>
  <si>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</si>
  <si>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</si>
  <si>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</si>
  <si>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</si>
  <si>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</si>
  <si>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</si>
  <si>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</si>
  <si>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</si>
  <si>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</si>
  <si>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</si>
  <si>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</si>
  <si>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</si>
  <si>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</si>
  <si>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</si>
  <si>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</si>
  <si>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</si>
  <si>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</si>
  <si>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</si>
  <si>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</si>
  <si>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</si>
  <si>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</si>
  <si>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</si>
  <si>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</si>
  <si>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</si>
  <si>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</si>
  <si>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</si>
  <si>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</si>
  <si>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</si>
  <si>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</si>
  <si>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</si>
  <si>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</si>
  <si>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</si>
  <si>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</si>
  <si>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</si>
  <si>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</si>
  <si>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</si>
  <si>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</si>
  <si>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</si>
  <si>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</si>
  <si>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</si>
  <si>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</si>
  <si>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</si>
  <si>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</si>
  <si>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</si>
  <si>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</si>
  <si>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</si>
  <si>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</si>
  <si>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</si>
  <si>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</si>
  <si>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</si>
  <si>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</si>
  <si>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</si>
  <si>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</si>
  <si>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</si>
  <si>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</si>
  <si>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</si>
  <si>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</si>
  <si>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</si>
  <si>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</si>
  <si>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</si>
  <si>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</si>
  <si>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</si>
  <si>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</si>
  <si>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</si>
  <si>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</si>
  <si>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</si>
  <si>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</si>
  <si>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</si>
  <si>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</si>
  <si>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</si>
  <si>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</si>
  <si>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</si>
  <si>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</si>
  <si>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</si>
  <si>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</si>
  <si>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</si>
  <si>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</si>
  <si>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</si>
  <si>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</si>
  <si>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</si>
  <si>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</si>
  <si>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</si>
  <si>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</si>
  <si>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</si>
  <si>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</si>
  <si>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</si>
  <si>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</si>
  <si>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</si>
  <si>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</si>
  <si>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</si>
  <si>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</si>
  <si>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</si>
  <si>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</si>
  <si>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</si>
  <si>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</si>
  <si>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</si>
  <si>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</si>
  <si>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</si>
  <si>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</si>
  <si>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</si>
  <si>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</si>
  <si>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</si>
  <si>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</si>
  <si>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</si>
  <si>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</si>
  <si>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</si>
  <si>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</si>
  <si>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</si>
  <si>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</si>
  <si>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</si>
  <si>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</si>
  <si>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</si>
  <si>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</si>
  <si>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</si>
  <si>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</si>
  <si>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</si>
  <si>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</si>
  <si>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</si>
  <si>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</si>
  <si>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</si>
  <si>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</si>
  <si>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</si>
  <si>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</si>
  <si>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</si>
  <si>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</si>
  <si>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</si>
  <si>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</si>
  <si>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</si>
  <si>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</si>
  <si>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</si>
  <si>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</si>
  <si>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</si>
  <si>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</si>
  <si>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</si>
  <si>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</si>
  <si>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</si>
  <si>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</si>
  <si>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</si>
  <si>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</si>
  <si>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</si>
  <si>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</si>
  <si>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</si>
  <si>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</si>
  <si>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</si>
  <si>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</si>
  <si>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</si>
  <si>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</si>
  <si>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</si>
  <si>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</si>
  <si>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</si>
  <si>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</si>
  <si>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</si>
  <si>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</si>
  <si>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</si>
  <si>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</si>
  <si>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</si>
  <si>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</si>
  <si>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</si>
  <si>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</si>
  <si>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</si>
  <si>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</si>
  <si>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</si>
  <si>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</si>
  <si>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</si>
  <si>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</si>
  <si>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</si>
  <si>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</si>
  <si>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</si>
  <si>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</si>
  <si>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</si>
  <si>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</si>
  <si>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</si>
  <si>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</si>
  <si>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</si>
  <si>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</si>
  <si>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</si>
  <si>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</si>
  <si>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</si>
  <si>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</si>
  <si>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</si>
  <si>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</si>
  <si>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</si>
  <si>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</si>
  <si>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</si>
  <si>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</si>
  <si>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</si>
  <si>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</si>
  <si>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</si>
  <si>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</si>
  <si>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</si>
  <si>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</si>
  <si>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</si>
  <si>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</si>
  <si>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</si>
  <si>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</si>
  <si>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</si>
  <si>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</si>
  <si>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</si>
  <si>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</si>
  <si>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</si>
  <si>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</si>
  <si>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</si>
  <si>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</si>
  <si>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</si>
  <si>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</si>
  <si>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</si>
  <si>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</si>
  <si>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</si>
  <si>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</si>
  <si>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</si>
  <si>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</si>
  <si>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</si>
  <si>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</si>
  <si>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</si>
  <si>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</si>
  <si>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</si>
  <si>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</si>
  <si>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</si>
  <si>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</si>
  <si>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</si>
  <si>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</si>
  <si>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</si>
  <si>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</si>
  <si>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</si>
  <si>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</si>
  <si>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</si>
  <si>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</si>
  <si>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</si>
  <si>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</si>
  <si>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</si>
  <si>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</si>
  <si>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</si>
  <si>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</si>
  <si>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</si>
  <si>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</si>
  <si>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</si>
  <si>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</si>
  <si>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</si>
  <si>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</si>
  <si>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</si>
  <si>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</si>
  <si>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</si>
  <si>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</si>
  <si>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</si>
  <si>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</si>
  <si>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</si>
  <si>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</si>
  <si>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</si>
  <si>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</si>
  <si>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</si>
  <si>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</si>
  <si>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</si>
  <si>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</si>
  <si>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</si>
  <si>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</si>
  <si>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</si>
  <si>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</si>
  <si>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</si>
  <si>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</si>
  <si>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</si>
  <si>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</si>
  <si>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</si>
  <si>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</si>
  <si>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</si>
  <si>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</si>
  <si>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</si>
  <si>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</si>
  <si>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</si>
  <si>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</si>
  <si>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</si>
  <si>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</si>
  <si>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</si>
  <si>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</si>
  <si>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</si>
  <si>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</si>
  <si>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</si>
  <si>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</si>
  <si>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</si>
  <si>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</si>
  <si>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</si>
  <si>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</si>
  <si>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</si>
  <si>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</si>
  <si>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</si>
  <si>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</si>
  <si>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</si>
  <si>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</si>
  <si>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</si>
  <si>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</si>
  <si>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</si>
  <si>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</si>
  <si>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</si>
  <si>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</si>
  <si>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</si>
  <si>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</si>
  <si>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</si>
  <si>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</si>
  <si>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</si>
  <si>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</si>
  <si>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</si>
  <si>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</si>
  <si>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</si>
  <si>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</si>
  <si>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</si>
  <si>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</si>
  <si>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</si>
  <si>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</si>
  <si>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</si>
  <si>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</si>
  <si>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</si>
  <si>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</si>
  <si>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</si>
  <si>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</si>
  <si>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</si>
  <si>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</si>
  <si>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</si>
  <si>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</si>
  <si>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</si>
  <si>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</si>
  <si>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</si>
  <si>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</si>
  <si>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</si>
  <si>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</si>
  <si>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</si>
  <si>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</si>
  <si>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</si>
  <si>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</si>
  <si>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</si>
  <si>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</si>
  <si>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</si>
  <si>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</si>
  <si>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</si>
  <si>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</si>
  <si>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</si>
  <si>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</si>
  <si>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</si>
  <si>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</si>
  <si>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</si>
  <si>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</si>
  <si>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</si>
  <si>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</si>
  <si>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</si>
  <si>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</si>
  <si>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</si>
  <si>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</si>
  <si>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</si>
  <si>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</si>
  <si>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</si>
  <si>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</si>
  <si>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</si>
  <si>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</si>
  <si>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</si>
  <si>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</si>
  <si>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</si>
  <si>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</si>
  <si>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</si>
  <si>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</si>
  <si>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</si>
  <si>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</si>
  <si>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</si>
  <si>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</si>
  <si>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</si>
  <si>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</si>
  <si>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</si>
  <si>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</si>
  <si>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</si>
  <si>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</si>
  <si>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</si>
  <si>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</si>
  <si>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</si>
  <si>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</si>
  <si>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</si>
  <si>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</si>
  <si>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</si>
  <si>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</si>
  <si>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</si>
  <si>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</si>
  <si>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</si>
  <si>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</si>
  <si>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</si>
  <si>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</si>
  <si>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</si>
  <si>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</si>
  <si>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</si>
  <si>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</si>
  <si>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</si>
  <si>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</si>
  <si>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</si>
  <si>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</si>
  <si>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</si>
  <si>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</si>
  <si>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</si>
  <si>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</si>
  <si>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</si>
  <si>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</si>
  <si>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</si>
  <si>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</si>
  <si>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</si>
  <si>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</si>
  <si>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</si>
  <si>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</si>
  <si>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</si>
  <si>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</si>
  <si>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</si>
  <si>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</si>
  <si>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</si>
  <si>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</si>
  <si>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</si>
  <si>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</si>
  <si>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</si>
  <si>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</si>
  <si>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</si>
  <si>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</si>
  <si>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</si>
  <si>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</si>
  <si>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</si>
  <si>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</si>
  <si>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</si>
  <si>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</si>
  <si>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</si>
  <si>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</si>
  <si>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</si>
  <si>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</si>
  <si>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</si>
  <si>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</si>
  <si>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</si>
  <si>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</si>
  <si>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</si>
  <si>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</si>
  <si>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</si>
  <si>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</si>
  <si>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</si>
  <si>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</si>
  <si>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</si>
  <si>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</si>
  <si>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</si>
  <si>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</si>
  <si>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</si>
  <si>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</si>
  <si>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</si>
  <si>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</si>
  <si>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</si>
  <si>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</si>
  <si>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</si>
  <si>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</si>
  <si>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</si>
  <si>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</si>
  <si>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</si>
  <si>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</si>
  <si>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</si>
  <si>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</si>
  <si>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</si>
  <si>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</si>
  <si>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</si>
  <si>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</si>
  <si>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</si>
  <si>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</si>
  <si>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</si>
  <si>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</si>
  <si>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</si>
  <si>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</si>
  <si>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</si>
  <si>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</si>
  <si>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</si>
  <si>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</si>
  <si>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</si>
  <si>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</si>
  <si>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</si>
  <si>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</si>
  <si>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</si>
  <si>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</si>
  <si>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</si>
  <si>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</si>
  <si>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</si>
  <si>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</si>
  <si>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</si>
  <si>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</si>
  <si>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</si>
  <si>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</si>
  <si>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</si>
  <si>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</si>
  <si>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</si>
  <si>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</si>
  <si>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</si>
  <si>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</si>
  <si>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</si>
  <si>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</si>
  <si>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</si>
  <si>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</si>
  <si>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</si>
  <si>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</si>
  <si>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</si>
  <si>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</si>
  <si>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</si>
  <si>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</si>
  <si>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</si>
  <si>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</si>
  <si>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</si>
  <si>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</si>
  <si>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</si>
  <si>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</si>
  <si>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</si>
  <si>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</si>
  <si>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</si>
  <si>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</si>
  <si>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</si>
  <si>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</si>
  <si>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</si>
  <si>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</si>
  <si>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</si>
  <si>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</si>
  <si>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</si>
  <si>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</si>
  <si>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</si>
  <si>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</si>
  <si>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</si>
  <si>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</si>
  <si>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</si>
  <si>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</si>
  <si>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</si>
  <si>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</si>
  <si>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</si>
  <si>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</si>
  <si>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</si>
  <si>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</si>
  <si>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</si>
  <si>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</si>
  <si>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</si>
  <si>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</si>
  <si>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</si>
  <si>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</si>
  <si>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</si>
  <si>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</si>
  <si>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</si>
  <si>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</si>
  <si>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</si>
  <si>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</si>
  <si>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</si>
  <si>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</si>
  <si>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</si>
  <si>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</si>
  <si>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</si>
  <si>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</si>
  <si>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</si>
  <si>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</si>
  <si>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</si>
  <si>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</si>
  <si>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</si>
  <si>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</si>
  <si>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</si>
  <si>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</si>
  <si>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</si>
  <si>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</si>
  <si>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</si>
  <si>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</si>
  <si>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</si>
  <si>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</si>
  <si>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</si>
  <si>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</si>
  <si>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</si>
  <si>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</si>
  <si>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</si>
  <si>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</si>
  <si>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</si>
  <si>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</si>
  <si>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</si>
  <si>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</si>
  <si>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</si>
  <si>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</si>
  <si>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</si>
  <si>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</si>
  <si>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</si>
  <si>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</si>
  <si>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</si>
  <si>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</si>
  <si>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</si>
  <si>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</si>
  <si>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</si>
  <si>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</si>
  <si>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</si>
  <si>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</si>
  <si>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</si>
  <si>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</si>
  <si>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</si>
  <si>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</si>
  <si>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</si>
  <si>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</si>
  <si>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</si>
  <si>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</si>
  <si>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</si>
  <si>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</si>
  <si>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</si>
  <si>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</si>
  <si>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</si>
  <si>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</si>
  <si>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</si>
  <si>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</si>
  <si>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</si>
  <si>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</si>
  <si>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</si>
  <si>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</si>
  <si>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</si>
  <si>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</si>
  <si>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</si>
  <si>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</si>
  <si>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</si>
  <si>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</si>
  <si>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</si>
  <si>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</si>
  <si>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</si>
  <si>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</si>
  <si>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</si>
  <si>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</si>
  <si>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</si>
  <si>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</si>
  <si>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</si>
  <si>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</si>
  <si>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</si>
  <si>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</si>
  <si>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</si>
  <si>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</si>
  <si>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</si>
  <si>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</si>
  <si>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</si>
  <si>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</si>
  <si>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</si>
  <si>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</si>
  <si>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</si>
  <si>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</si>
  <si>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</si>
  <si>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</si>
  <si>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</si>
  <si>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</si>
  <si>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</si>
  <si>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</si>
  <si>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</si>
  <si>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</si>
  <si>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</si>
  <si>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</si>
  <si>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</si>
  <si>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</si>
  <si>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</si>
  <si>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</si>
  <si>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</si>
  <si>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</si>
  <si>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</si>
  <si>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</si>
  <si>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</si>
  <si>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</si>
  <si>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</si>
  <si>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</si>
  <si>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</si>
  <si>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</si>
  <si>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</si>
  <si>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</si>
  <si>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</si>
  <si>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</si>
  <si>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</si>
  <si>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</si>
  <si>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</si>
  <si>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</si>
  <si>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</si>
  <si>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</si>
  <si>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</si>
  <si>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</si>
  <si>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</si>
  <si>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</si>
  <si>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</si>
  <si>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</si>
  <si>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</si>
  <si>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</si>
  <si>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</si>
  <si>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</si>
  <si>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</si>
  <si>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</si>
  <si>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</si>
  <si>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</si>
  <si>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</si>
  <si>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</si>
  <si>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</si>
  <si>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</si>
  <si>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</si>
  <si>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</si>
  <si>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</si>
  <si>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</si>
  <si>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</si>
  <si>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</si>
  <si>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</si>
  <si>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</si>
  <si>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</si>
  <si>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</si>
  <si>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</si>
  <si>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</si>
  <si>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</si>
  <si>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</si>
  <si>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</si>
  <si>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</si>
  <si>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</si>
  <si>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</si>
  <si>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</si>
  <si>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</si>
  <si>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</si>
  <si>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</si>
  <si>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</si>
  <si>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</si>
  <si>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</si>
  <si>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</si>
  <si>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</si>
  <si>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</si>
  <si>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</si>
  <si>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</si>
  <si>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</si>
  <si>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</si>
  <si>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</si>
  <si>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</si>
  <si>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</si>
  <si>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</si>
  <si>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</si>
  <si>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</si>
  <si>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</si>
  <si>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</si>
  <si>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</si>
  <si>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</si>
  <si>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</si>
  <si>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</si>
  <si>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</si>
  <si>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</si>
  <si>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</si>
  <si>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</si>
  <si>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</si>
  <si>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</si>
  <si>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</si>
  <si>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</si>
  <si>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</si>
  <si>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</si>
  <si>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</si>
  <si>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</si>
  <si>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</si>
  <si>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</si>
  <si>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</si>
  <si>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</si>
  <si>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</si>
  <si>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</si>
  <si>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</si>
  <si>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</si>
  <si>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</si>
  <si>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</si>
  <si>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</si>
  <si>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</si>
  <si>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</si>
  <si>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</si>
  <si>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</si>
  <si>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</si>
  <si>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</si>
  <si>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</si>
  <si>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</si>
  <si>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</si>
  <si>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</si>
  <si>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</si>
  <si>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</si>
  <si>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</si>
  <si>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</si>
  <si>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</si>
  <si>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</si>
  <si>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</si>
  <si>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</si>
  <si>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</si>
  <si>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</si>
  <si>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</si>
  <si>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</si>
  <si>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</si>
  <si>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</si>
  <si>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</si>
  <si>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</si>
  <si>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</si>
  <si>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</si>
  <si>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</si>
  <si>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</si>
  <si>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</si>
  <si>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</si>
  <si>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</si>
  <si>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</si>
  <si>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</si>
  <si>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</si>
  <si>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</si>
  <si>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</si>
  <si>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</si>
  <si>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</si>
  <si>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</si>
  <si>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</si>
  <si>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</si>
  <si>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</si>
  <si>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</si>
  <si>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</si>
  <si>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</si>
  <si>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</si>
  <si>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</si>
  <si>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</si>
  <si>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</si>
  <si>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</si>
  <si>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</si>
  <si>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</si>
  <si>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</si>
  <si>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</si>
  <si>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</si>
  <si>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</si>
  <si>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</si>
  <si>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</si>
  <si>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</si>
  <si>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</si>
  <si>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</si>
  <si>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</si>
  <si>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</si>
  <si>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</si>
  <si>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</si>
  <si>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</si>
  <si>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</si>
  <si>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</si>
  <si>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</si>
  <si>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</si>
  <si>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</si>
  <si>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</si>
  <si>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</si>
  <si>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</si>
  <si>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</si>
  <si>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</si>
  <si>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</si>
  <si>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</si>
  <si>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</si>
  <si>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</si>
  <si>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</si>
  <si>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</si>
  <si>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</si>
  <si>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</si>
  <si>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</si>
  <si>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</si>
  <si>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</si>
  <si>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</si>
  <si>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</si>
  <si>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</si>
  <si>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</si>
  <si>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</si>
  <si>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</si>
  <si>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</si>
  <si>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</si>
  <si>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</si>
  <si>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</si>
  <si>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</si>
  <si>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</si>
  <si>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</si>
  <si>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</si>
  <si>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</si>
  <si>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</si>
  <si>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</si>
  <si>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</si>
  <si>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</si>
  <si>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</si>
  <si>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</si>
  <si>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</si>
  <si>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</si>
  <si>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</si>
  <si>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</si>
  <si>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</si>
  <si>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</si>
  <si>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</si>
  <si>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</si>
  <si>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</si>
  <si>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</si>
  <si>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</si>
  <si>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</si>
  <si>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</si>
  <si>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</si>
  <si>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</si>
  <si>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</si>
  <si>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</si>
  <si>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</si>
  <si>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</si>
  <si>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</si>
  <si>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</si>
  <si>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</si>
  <si>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</si>
  <si>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</si>
  <si>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</si>
  <si>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</si>
  <si>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</si>
  <si>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</si>
  <si>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</si>
  <si>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</si>
  <si>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</si>
  <si>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</si>
  <si>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</si>
  <si>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</si>
  <si>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</si>
  <si>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</si>
  <si>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</si>
  <si>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</si>
  <si>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</si>
  <si>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</si>
  <si>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</si>
  <si>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</si>
  <si>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</si>
  <si>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</si>
  <si>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</si>
  <si>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</si>
  <si>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</si>
  <si>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</si>
  <si>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</si>
  <si>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</si>
  <si>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</si>
  <si>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</si>
  <si>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</si>
  <si>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</si>
  <si>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</si>
  <si>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</si>
  <si>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</si>
  <si>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</si>
  <si>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</si>
  <si>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</si>
  <si>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</si>
  <si>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</si>
  <si>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</si>
  <si>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</si>
  <si>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</si>
  <si>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</si>
  <si>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</si>
  <si>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</si>
  <si>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</si>
  <si>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</si>
  <si>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</si>
  <si>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</si>
  <si>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</si>
  <si>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</si>
  <si>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</si>
  <si>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</si>
  <si>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</si>
  <si>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</si>
  <si>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</si>
  <si>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</si>
  <si>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</si>
  <si>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</si>
  <si>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</si>
  <si>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</si>
  <si>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</si>
  <si>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</si>
  <si>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</si>
  <si>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</si>
  <si>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</si>
  <si>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</si>
  <si>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</si>
  <si>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</si>
  <si>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</si>
  <si>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</si>
  <si>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</si>
  <si>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</si>
  <si>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</si>
  <si>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</si>
  <si>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</si>
  <si>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</si>
  <si>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</si>
  <si>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</si>
  <si>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</si>
  <si>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</si>
  <si>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</si>
  <si>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</si>
  <si>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</si>
  <si>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</si>
  <si>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</si>
  <si>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</si>
  <si>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</si>
  <si>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</si>
  <si>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</si>
  <si>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</si>
  <si>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</si>
  <si>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</si>
  <si>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</si>
  <si>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</si>
  <si>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</si>
  <si>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</si>
  <si>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</si>
  <si>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</si>
  <si>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</si>
  <si>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</si>
  <si>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</si>
  <si>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</si>
  <si>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</si>
  <si>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</si>
  <si>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</si>
  <si>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</si>
  <si>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</si>
  <si>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</si>
  <si>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</si>
  <si>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</si>
  <si>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</si>
  <si>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</si>
  <si>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</si>
  <si>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</si>
  <si>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</si>
  <si>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</si>
  <si>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</si>
  <si>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</si>
  <si>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</si>
  <si>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</si>
  <si>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</si>
  <si>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</si>
  <si>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</si>
  <si>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</si>
  <si>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</si>
  <si>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</si>
  <si>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</si>
  <si>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</si>
  <si>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</si>
  <si>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</si>
  <si>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</si>
  <si>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</si>
  <si>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</si>
  <si>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</si>
  <si>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</si>
  <si>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</si>
  <si>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</si>
  <si>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</si>
  <si>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</si>
  <si>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</si>
  <si>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</si>
  <si>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</si>
  <si>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</si>
  <si>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</si>
  <si>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</si>
  <si>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</si>
  <si>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</si>
  <si>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</si>
  <si>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</si>
  <si>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</si>
  <si>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</si>
  <si>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</si>
  <si>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</si>
  <si>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</si>
  <si>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</si>
  <si>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</si>
  <si>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</si>
  <si>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</si>
  <si>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</si>
  <si>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</si>
  <si>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</si>
  <si>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</si>
  <si>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</si>
  <si>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</si>
  <si>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</si>
  <si>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</si>
  <si>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</si>
  <si>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</si>
  <si>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</si>
  <si>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</si>
  <si>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</si>
  <si>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</si>
  <si>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</si>
  <si>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</si>
  <si>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</si>
  <si>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</si>
  <si>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</si>
  <si>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</si>
  <si>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</si>
  <si>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</si>
  <si>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</si>
  <si>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</si>
  <si>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</si>
  <si>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</si>
  <si>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</si>
  <si>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</si>
  <si>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</si>
  <si>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</si>
  <si>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</si>
  <si>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</si>
  <si>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</si>
  <si>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</si>
  <si>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</si>
  <si>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</si>
  <si>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</si>
  <si>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</si>
  <si>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</si>
  <si>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</si>
  <si>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</si>
  <si>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</si>
  <si>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</si>
  <si>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</si>
  <si>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</si>
  <si>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</si>
  <si>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</si>
  <si>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</si>
  <si>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</si>
  <si>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</si>
  <si>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</si>
  <si>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</si>
  <si>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</si>
  <si>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</si>
  <si>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</si>
  <si>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</si>
  <si>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</si>
  <si>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</si>
  <si>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</si>
  <si>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</si>
  <si>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</si>
  <si>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</si>
  <si>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</si>
  <si>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</si>
  <si>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</si>
  <si>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</si>
  <si>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</si>
  <si>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</si>
  <si>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</si>
  <si>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</si>
  <si>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</si>
  <si>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</si>
  <si>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</si>
  <si>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</si>
  <si>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</si>
  <si>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</si>
  <si>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</si>
  <si>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</si>
  <si>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</si>
  <si>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</si>
  <si>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</si>
  <si>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</si>
  <si>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</si>
  <si>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</si>
  <si>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</si>
  <si>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</si>
  <si>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</si>
  <si>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</si>
  <si>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</si>
  <si>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</si>
  <si>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</si>
  <si>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</si>
  <si>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</si>
  <si>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</si>
  <si>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</si>
  <si>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</si>
  <si>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</si>
  <si>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</si>
  <si>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</si>
  <si>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</si>
  <si>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</si>
  <si>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</si>
  <si>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</si>
  <si>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</si>
  <si>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</si>
  <si>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</si>
  <si>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</si>
  <si>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</si>
  <si>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</si>
  <si>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</si>
  <si>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</si>
  <si>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</si>
  <si>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</si>
  <si>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</si>
  <si>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</si>
  <si>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</si>
  <si>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</si>
  <si>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</si>
  <si>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</si>
  <si>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</si>
  <si>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</si>
  <si>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</si>
  <si>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</si>
  <si>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</si>
  <si>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</si>
  <si>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</si>
  <si>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</si>
  <si>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</si>
  <si>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</si>
  <si>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</si>
  <si>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</si>
  <si>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</si>
  <si>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</si>
  <si>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</si>
  <si>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</si>
  <si>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</si>
  <si>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</si>
  <si>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</si>
  <si>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</si>
  <si>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</si>
  <si>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</si>
  <si>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</si>
  <si>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</si>
  <si>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</si>
  <si>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</si>
  <si>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Prestar el servicio de atención edicación inicial y cuidado de niños y niñas menores de 5 años o hasta su ingreso al grado transición, con el fin de promover el desarrollo integral de la primera infancia con calidad de conformidad con los lineamientos manial operativo las directrices parámetros y estándares establecidos por el icbf en el amrco de la estrategia de atención inicial de cero a siempre, así como regural las relaciones entre las partes derivadas de la entrega de aportes del icbf a la entidad administradora del servicio, para que este asuma con su personal y najo su exclusiva responsabilidad dicha atención</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</si>
  <si>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</si>
  <si>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145</t>
  </si>
  <si>
    <t>116</t>
  </si>
  <si>
    <t>360</t>
  </si>
  <si>
    <t>356</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</si>
  <si>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</si>
  <si>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los servicios para la atencion a la primera infancia en los hogares comunitarios de bienestar hcb de conformidad con el manual operativo de la modalidad comunitaria y el servicio hcb familia mujer e infancia fami de conformidad con el manual operativo de la modalidad familiar el lineamiento tecnico para la atencion a la primera infancia y las directrices establecidas por el icbf en armonía con la politica de estado para el desarrollo integral de la primera infancia de cero a siempre</t>
  </si>
  <si>
    <t>OLGA INES FLOREZ PERTUZ</t>
  </si>
  <si>
    <t>CALLE 68 61 59</t>
  </si>
  <si>
    <t>3686477</t>
  </si>
  <si>
    <t>info@fundesoe.org</t>
  </si>
  <si>
    <t>2021-23-10000734</t>
  </si>
  <si>
    <t>COLEGIO "LOS OLVIOS"</t>
  </si>
  <si>
    <t>INSTITUCIÓN EDUCATIVA SAN ISIDRO DE MONTERIA</t>
  </si>
  <si>
    <t>PREESCOLAR CASITA DE LOS NIÑOS</t>
  </si>
  <si>
    <t>INSTITUCION EDUCATIVA CRISTO REY</t>
  </si>
  <si>
    <t>001</t>
  </si>
  <si>
    <t>003</t>
  </si>
  <si>
    <t>005</t>
  </si>
  <si>
    <t>24</t>
  </si>
  <si>
    <t>483</t>
  </si>
  <si>
    <t>535</t>
  </si>
  <si>
    <t>06</t>
  </si>
  <si>
    <t>394</t>
  </si>
  <si>
    <t>11</t>
  </si>
  <si>
    <t>292</t>
  </si>
  <si>
    <t>Atender a los niños menores de 7 años del preescolar de la institución de manera que se les brinden y suplan las necesidades básicas de nutrición, salud, protección y desarrollo individual y social, focalizando los niños y niñas mas vulnerables pertenecientes a los estratos 0, 1 y 2.</t>
  </si>
  <si>
    <t>Prestación de servicios para la educación inicial en el marco de la atención integral a los niños y niñas menores de 5 años, con actividades relacionadas a la primera infancia, mediante lo lineamientos vigenes afines al ICBF en los programas de primera infancia con actividades pedagógicas, educativas, alimentarias  y psicosociales en la Instirución educativa San Isidro sede Canalete.</t>
  </si>
  <si>
    <t>Prestación de servicios para la educación inicial en el marco de la atención integral a los niños y niñas menores de 5 años, con actividades relacionadas a la primera infancia, mediante lo lineamientos vigenes afines al ICBF en los programas de primera infancia con actividades pedagógicas, educativas, alimentarias  y psicosociales en la Instirución educativa San Isidro de Montería.</t>
  </si>
  <si>
    <t xml:space="preserve">Prestación del servicio de primera infancia en el Preescolar Casita de los Niños, orientado en las directrices del Ministerio de Educación Nacional e Icbf, brindando atención a niños y niñas menores de 5 años, por medio de la búsqueda del pleno desarrollo de la personalidad y seguimiento al proyecto pedagógico que tiene la Institución. </t>
  </si>
  <si>
    <t>Prestación de servicios profesionales para la atención a la primera infancia en el marco del desarrollo de un proyecto pedagógico enfocado en los componentes lúdicos y artísticos</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</si>
</sst>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43" zoomScale="85" zoomScaleNormal="85" zoomScaleSheetLayoutView="40" zoomScalePageLayoutView="40" workbookViewId="0">
      <selection activeCell="D208" sqref="D208"/>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2653</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2688</v>
      </c>
      <c r="D15" s="35"/>
      <c r="E15" s="35"/>
      <c r="F15" s="5"/>
      <c r="G15" s="32" t="s">
        <v>1168</v>
      </c>
      <c r="H15" s="103" t="s">
        <v>220</v>
      </c>
      <c r="I15" s="32" t="s">
        <v>2624</v>
      </c>
      <c r="J15" s="108" t="s">
        <v>2626</v>
      </c>
      <c r="L15" s="209" t="s">
        <v>8</v>
      </c>
      <c r="M15" s="209"/>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800205721</v>
      </c>
      <c r="C20" s="5"/>
      <c r="D20" s="73"/>
      <c r="E20" s="5"/>
      <c r="F20" s="5"/>
      <c r="G20" s="5"/>
      <c r="H20" s="186"/>
      <c r="I20" s="149" t="s">
        <v>220</v>
      </c>
      <c r="J20" s="150" t="s">
        <v>504</v>
      </c>
      <c r="K20" s="151">
        <v>4948252096</v>
      </c>
      <c r="L20" s="152"/>
      <c r="M20" s="152">
        <v>44561</v>
      </c>
      <c r="N20" s="135">
        <f>+(M20-L20)/30</f>
        <v>1485.3666666666666</v>
      </c>
      <c r="O20" s="138"/>
      <c r="U20" s="134"/>
      <c r="V20" s="105">
        <f ca="1">NOW()</f>
        <v>44194.089254629631</v>
      </c>
      <c r="W20" s="105">
        <f ca="1">NOW()</f>
        <v>44194.089254629631</v>
      </c>
    </row>
    <row r="21" spans="1:23" ht="30" customHeight="1" outlineLevel="1" x14ac:dyDescent="0.25">
      <c r="A21" s="9"/>
      <c r="B21" s="71"/>
      <c r="C21" s="5"/>
      <c r="D21" s="5"/>
      <c r="E21" s="5"/>
      <c r="F21" s="5"/>
      <c r="G21" s="5"/>
      <c r="H21" s="70"/>
      <c r="I21" s="149" t="s">
        <v>220</v>
      </c>
      <c r="J21" s="150" t="s">
        <v>487</v>
      </c>
      <c r="K21" s="151"/>
      <c r="L21" s="152"/>
      <c r="M21" s="152">
        <v>44561</v>
      </c>
      <c r="N21" s="135">
        <f t="shared" ref="N21:N35" si="0">+(M21-L21)/30</f>
        <v>1485.3666666666666</v>
      </c>
      <c r="O21" s="139"/>
    </row>
    <row r="22" spans="1:23" ht="30" customHeight="1" outlineLevel="1" x14ac:dyDescent="0.25">
      <c r="A22" s="9"/>
      <c r="B22" s="71"/>
      <c r="C22" s="5"/>
      <c r="D22" s="5"/>
      <c r="E22" s="5"/>
      <c r="F22" s="5"/>
      <c r="G22" s="5"/>
      <c r="H22" s="70"/>
      <c r="I22" s="149" t="s">
        <v>220</v>
      </c>
      <c r="J22" s="150" t="s">
        <v>489</v>
      </c>
      <c r="K22" s="151"/>
      <c r="L22" s="152"/>
      <c r="M22" s="152">
        <v>44561</v>
      </c>
      <c r="N22" s="136">
        <f t="shared" ref="N22:N33" si="1">+(M22-L22)/30</f>
        <v>1485.3666666666666</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PARA EL FOMENTO DE LA DEMOCRACIA EL DESARROLLO SOCIAL Y LA ECOLOGIA</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2654</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2689</v>
      </c>
      <c r="C48" s="112" t="s">
        <v>32</v>
      </c>
      <c r="D48" s="110" t="s">
        <v>2693</v>
      </c>
      <c r="E48" s="145">
        <v>36586</v>
      </c>
      <c r="F48" s="145">
        <v>37955</v>
      </c>
      <c r="G48" s="160">
        <f>IF(AND(E48&lt;&gt;"",F48&lt;&gt;""),((F48-E48)/30),"")</f>
        <v>45.633333333333333</v>
      </c>
      <c r="H48" s="114" t="s">
        <v>2703</v>
      </c>
      <c r="I48" s="113" t="s">
        <v>220</v>
      </c>
      <c r="J48" s="113" t="s">
        <v>487</v>
      </c>
      <c r="K48" s="116">
        <v>15000000</v>
      </c>
      <c r="L48" s="115" t="s">
        <v>1148</v>
      </c>
      <c r="M48" s="117">
        <v>1</v>
      </c>
      <c r="N48" s="115" t="s">
        <v>27</v>
      </c>
      <c r="O48" s="115" t="s">
        <v>1148</v>
      </c>
      <c r="P48" s="78"/>
    </row>
    <row r="49" spans="1:16" s="6" customFormat="1" ht="24.75" customHeight="1" x14ac:dyDescent="0.25">
      <c r="A49" s="143">
        <v>2</v>
      </c>
      <c r="B49" s="111" t="s">
        <v>2689</v>
      </c>
      <c r="C49" s="112" t="s">
        <v>32</v>
      </c>
      <c r="D49" s="110" t="s">
        <v>2694</v>
      </c>
      <c r="E49" s="145">
        <v>38018</v>
      </c>
      <c r="F49" s="145">
        <v>38717</v>
      </c>
      <c r="G49" s="160">
        <f t="shared" ref="G49:G50" si="2">IF(AND(E49&lt;&gt;"",F49&lt;&gt;""),((F49-E49)/30),"")</f>
        <v>23.3</v>
      </c>
      <c r="H49" s="114" t="s">
        <v>2703</v>
      </c>
      <c r="I49" s="113" t="s">
        <v>220</v>
      </c>
      <c r="J49" s="113" t="s">
        <v>487</v>
      </c>
      <c r="K49" s="116">
        <v>10000000</v>
      </c>
      <c r="L49" s="115" t="s">
        <v>1148</v>
      </c>
      <c r="M49" s="117">
        <v>1</v>
      </c>
      <c r="N49" s="124" t="s">
        <v>27</v>
      </c>
      <c r="O49" s="115" t="s">
        <v>1148</v>
      </c>
      <c r="P49" s="78"/>
    </row>
    <row r="50" spans="1:16" s="6" customFormat="1" ht="24.75" customHeight="1" x14ac:dyDescent="0.25">
      <c r="A50" s="143">
        <v>3</v>
      </c>
      <c r="B50" s="111" t="s">
        <v>2690</v>
      </c>
      <c r="C50" s="112" t="s">
        <v>32</v>
      </c>
      <c r="D50" s="110" t="s">
        <v>2695</v>
      </c>
      <c r="E50" s="145">
        <v>40057</v>
      </c>
      <c r="F50" s="145">
        <v>41623</v>
      </c>
      <c r="G50" s="160">
        <f t="shared" si="2"/>
        <v>52.2</v>
      </c>
      <c r="H50" s="119" t="s">
        <v>2704</v>
      </c>
      <c r="I50" s="113" t="s">
        <v>220</v>
      </c>
      <c r="J50" s="113" t="s">
        <v>489</v>
      </c>
      <c r="K50" s="116">
        <v>22000000</v>
      </c>
      <c r="L50" s="115" t="s">
        <v>1148</v>
      </c>
      <c r="M50" s="117">
        <v>1</v>
      </c>
      <c r="N50" s="124" t="s">
        <v>27</v>
      </c>
      <c r="O50" s="115" t="s">
        <v>1148</v>
      </c>
      <c r="P50" s="78"/>
    </row>
    <row r="51" spans="1:16" s="6" customFormat="1" ht="24.75" customHeight="1" outlineLevel="1" x14ac:dyDescent="0.25">
      <c r="A51" s="143">
        <v>4</v>
      </c>
      <c r="B51" s="111" t="s">
        <v>2690</v>
      </c>
      <c r="C51" s="112" t="s">
        <v>32</v>
      </c>
      <c r="D51" s="110" t="s">
        <v>2694</v>
      </c>
      <c r="E51" s="145">
        <v>41518</v>
      </c>
      <c r="F51" s="145">
        <v>42719</v>
      </c>
      <c r="G51" s="160">
        <f t="shared" ref="G51:G107" si="3">IF(AND(E51&lt;&gt;"",F51&lt;&gt;""),((F51-E51)/30),"")</f>
        <v>40.033333333333331</v>
      </c>
      <c r="H51" s="114" t="s">
        <v>2705</v>
      </c>
      <c r="I51" s="113" t="s">
        <v>220</v>
      </c>
      <c r="J51" s="113" t="s">
        <v>487</v>
      </c>
      <c r="K51" s="116">
        <v>80000000</v>
      </c>
      <c r="L51" s="115" t="s">
        <v>1148</v>
      </c>
      <c r="M51" s="117">
        <v>1</v>
      </c>
      <c r="N51" s="124" t="s">
        <v>27</v>
      </c>
      <c r="O51" s="115" t="s">
        <v>1148</v>
      </c>
      <c r="P51" s="78"/>
    </row>
    <row r="52" spans="1:16" s="7" customFormat="1" ht="24.75" customHeight="1" outlineLevel="1" x14ac:dyDescent="0.25">
      <c r="A52" s="144">
        <v>5</v>
      </c>
      <c r="B52" s="111" t="s">
        <v>2691</v>
      </c>
      <c r="C52" s="112" t="s">
        <v>32</v>
      </c>
      <c r="D52" s="110" t="s">
        <v>2696</v>
      </c>
      <c r="E52" s="145">
        <v>42286</v>
      </c>
      <c r="F52" s="145">
        <v>42353</v>
      </c>
      <c r="G52" s="160">
        <f t="shared" si="3"/>
        <v>2.2333333333333334</v>
      </c>
      <c r="H52" s="119" t="s">
        <v>2706</v>
      </c>
      <c r="I52" s="113" t="s">
        <v>220</v>
      </c>
      <c r="J52" s="113" t="s">
        <v>487</v>
      </c>
      <c r="K52" s="116">
        <v>4000000</v>
      </c>
      <c r="L52" s="115" t="s">
        <v>1148</v>
      </c>
      <c r="M52" s="117">
        <v>1</v>
      </c>
      <c r="N52" s="124" t="s">
        <v>27</v>
      </c>
      <c r="O52" s="115" t="s">
        <v>1148</v>
      </c>
      <c r="P52" s="79"/>
    </row>
    <row r="53" spans="1:16" s="7" customFormat="1" ht="24.75" customHeight="1" outlineLevel="1" x14ac:dyDescent="0.25">
      <c r="A53" s="144">
        <v>6</v>
      </c>
      <c r="B53" s="111" t="s">
        <v>2664</v>
      </c>
      <c r="C53" s="112" t="s">
        <v>31</v>
      </c>
      <c r="D53" s="110">
        <v>346</v>
      </c>
      <c r="E53" s="145">
        <v>42583</v>
      </c>
      <c r="F53" s="145">
        <v>42674</v>
      </c>
      <c r="G53" s="160">
        <f t="shared" si="3"/>
        <v>3.0333333333333332</v>
      </c>
      <c r="H53" s="119" t="s">
        <v>2676</v>
      </c>
      <c r="I53" s="113" t="s">
        <v>220</v>
      </c>
      <c r="J53" s="113" t="s">
        <v>504</v>
      </c>
      <c r="K53" s="116">
        <v>465159618</v>
      </c>
      <c r="L53" s="115" t="s">
        <v>1148</v>
      </c>
      <c r="M53" s="117">
        <v>1</v>
      </c>
      <c r="N53" s="124" t="s">
        <v>27</v>
      </c>
      <c r="O53" s="115" t="s">
        <v>1148</v>
      </c>
      <c r="P53" s="79"/>
    </row>
    <row r="54" spans="1:16" s="7" customFormat="1" ht="24.75" customHeight="1" outlineLevel="1" x14ac:dyDescent="0.25">
      <c r="A54" s="144">
        <v>7</v>
      </c>
      <c r="B54" s="111" t="s">
        <v>2664</v>
      </c>
      <c r="C54" s="112" t="s">
        <v>31</v>
      </c>
      <c r="D54" s="110" t="s">
        <v>2697</v>
      </c>
      <c r="E54" s="145">
        <v>42675</v>
      </c>
      <c r="F54" s="145">
        <v>42719</v>
      </c>
      <c r="G54" s="160">
        <f t="shared" si="3"/>
        <v>1.4666666666666666</v>
      </c>
      <c r="H54" s="114" t="s">
        <v>2676</v>
      </c>
      <c r="I54" s="113" t="s">
        <v>220</v>
      </c>
      <c r="J54" s="113" t="s">
        <v>504</v>
      </c>
      <c r="K54" s="118">
        <v>270884404</v>
      </c>
      <c r="L54" s="115" t="s">
        <v>1148</v>
      </c>
      <c r="M54" s="117">
        <v>1</v>
      </c>
      <c r="N54" s="124" t="s">
        <v>27</v>
      </c>
      <c r="O54" s="115" t="s">
        <v>1148</v>
      </c>
      <c r="P54" s="79"/>
    </row>
    <row r="55" spans="1:16" s="7" customFormat="1" ht="24.75" customHeight="1" outlineLevel="1" x14ac:dyDescent="0.25">
      <c r="A55" s="144">
        <v>8</v>
      </c>
      <c r="B55" s="111" t="s">
        <v>2664</v>
      </c>
      <c r="C55" s="112" t="s">
        <v>31</v>
      </c>
      <c r="D55" s="110" t="s">
        <v>2698</v>
      </c>
      <c r="E55" s="145">
        <v>42719</v>
      </c>
      <c r="F55" s="145">
        <v>43084</v>
      </c>
      <c r="G55" s="160">
        <f t="shared" si="3"/>
        <v>12.166666666666666</v>
      </c>
      <c r="H55" s="114" t="s">
        <v>2677</v>
      </c>
      <c r="I55" s="113" t="s">
        <v>220</v>
      </c>
      <c r="J55" s="113" t="s">
        <v>504</v>
      </c>
      <c r="K55" s="118">
        <v>1880054434.4400001</v>
      </c>
      <c r="L55" s="115" t="s">
        <v>1148</v>
      </c>
      <c r="M55" s="117">
        <v>1</v>
      </c>
      <c r="N55" s="124" t="s">
        <v>27</v>
      </c>
      <c r="O55" s="115" t="s">
        <v>1148</v>
      </c>
      <c r="P55" s="79"/>
    </row>
    <row r="56" spans="1:16" s="7" customFormat="1" ht="24.75" customHeight="1" outlineLevel="1" x14ac:dyDescent="0.25">
      <c r="A56" s="144">
        <v>9</v>
      </c>
      <c r="B56" s="111" t="s">
        <v>2691</v>
      </c>
      <c r="C56" s="112" t="s">
        <v>32</v>
      </c>
      <c r="D56" s="110" t="s">
        <v>2699</v>
      </c>
      <c r="E56" s="145">
        <v>42401</v>
      </c>
      <c r="F56" s="145">
        <v>43449</v>
      </c>
      <c r="G56" s="160">
        <f t="shared" si="3"/>
        <v>34.93333333333333</v>
      </c>
      <c r="H56" s="114" t="s">
        <v>2706</v>
      </c>
      <c r="I56" s="113" t="s">
        <v>220</v>
      </c>
      <c r="J56" s="113" t="s">
        <v>487</v>
      </c>
      <c r="K56" s="118">
        <v>62000000</v>
      </c>
      <c r="L56" s="115" t="s">
        <v>1148</v>
      </c>
      <c r="M56" s="117">
        <v>1</v>
      </c>
      <c r="N56" s="124" t="s">
        <v>27</v>
      </c>
      <c r="O56" s="115" t="s">
        <v>1148</v>
      </c>
      <c r="P56" s="79"/>
    </row>
    <row r="57" spans="1:16" s="7" customFormat="1" ht="24.75" customHeight="1" outlineLevel="1" x14ac:dyDescent="0.25">
      <c r="A57" s="144">
        <v>10</v>
      </c>
      <c r="B57" s="64" t="s">
        <v>2664</v>
      </c>
      <c r="C57" s="65" t="s">
        <v>31</v>
      </c>
      <c r="D57" s="63" t="s">
        <v>2700</v>
      </c>
      <c r="E57" s="145">
        <v>43084</v>
      </c>
      <c r="F57" s="145">
        <v>43404</v>
      </c>
      <c r="G57" s="160">
        <f t="shared" si="3"/>
        <v>10.666666666666666</v>
      </c>
      <c r="H57" s="64" t="s">
        <v>2677</v>
      </c>
      <c r="I57" s="63" t="s">
        <v>220</v>
      </c>
      <c r="J57" s="63" t="s">
        <v>504</v>
      </c>
      <c r="K57" s="66">
        <v>1597257978</v>
      </c>
      <c r="L57" s="65" t="s">
        <v>1148</v>
      </c>
      <c r="M57" s="117">
        <v>1</v>
      </c>
      <c r="N57" s="124" t="s">
        <v>27</v>
      </c>
      <c r="O57" s="65" t="s">
        <v>1148</v>
      </c>
      <c r="P57" s="79"/>
    </row>
    <row r="58" spans="1:16" s="7" customFormat="1" ht="24.75" customHeight="1" outlineLevel="1" x14ac:dyDescent="0.25">
      <c r="A58" s="144">
        <v>11</v>
      </c>
      <c r="B58" s="64" t="s">
        <v>2692</v>
      </c>
      <c r="C58" s="65" t="s">
        <v>32</v>
      </c>
      <c r="D58" s="63" t="s">
        <v>2701</v>
      </c>
      <c r="E58" s="145">
        <v>42775</v>
      </c>
      <c r="F58" s="145">
        <v>43819</v>
      </c>
      <c r="G58" s="160">
        <f t="shared" si="3"/>
        <v>34.799999999999997</v>
      </c>
      <c r="H58" s="64" t="s">
        <v>2707</v>
      </c>
      <c r="I58" s="63" t="s">
        <v>220</v>
      </c>
      <c r="J58" s="63" t="s">
        <v>504</v>
      </c>
      <c r="K58" s="66">
        <v>36000000</v>
      </c>
      <c r="L58" s="65" t="s">
        <v>1148</v>
      </c>
      <c r="M58" s="117">
        <v>1</v>
      </c>
      <c r="N58" s="124" t="s">
        <v>27</v>
      </c>
      <c r="O58" s="65" t="s">
        <v>1148</v>
      </c>
      <c r="P58" s="79"/>
    </row>
    <row r="59" spans="1:16" s="7" customFormat="1" ht="24.75" customHeight="1" outlineLevel="1" x14ac:dyDescent="0.25">
      <c r="A59" s="144">
        <v>12</v>
      </c>
      <c r="B59" s="64" t="s">
        <v>2664</v>
      </c>
      <c r="C59" s="65" t="s">
        <v>31</v>
      </c>
      <c r="D59" s="63" t="s">
        <v>2702</v>
      </c>
      <c r="E59" s="145">
        <v>43405</v>
      </c>
      <c r="F59" s="145">
        <v>43434</v>
      </c>
      <c r="G59" s="160">
        <f t="shared" si="3"/>
        <v>0.96666666666666667</v>
      </c>
      <c r="H59" s="64" t="s">
        <v>2677</v>
      </c>
      <c r="I59" s="63" t="s">
        <v>220</v>
      </c>
      <c r="J59" s="63" t="s">
        <v>504</v>
      </c>
      <c r="K59" s="66">
        <v>176840111.16</v>
      </c>
      <c r="L59" s="65" t="s">
        <v>1148</v>
      </c>
      <c r="M59" s="117">
        <v>1</v>
      </c>
      <c r="N59" s="124" t="s">
        <v>27</v>
      </c>
      <c r="O59" s="65" t="s">
        <v>1148</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117"/>
      <c r="N60" s="124"/>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117"/>
      <c r="N61" s="124"/>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117"/>
      <c r="N62" s="124"/>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117"/>
      <c r="N63" s="124"/>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117"/>
      <c r="N64" s="124"/>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117"/>
      <c r="N65" s="124"/>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117"/>
      <c r="N66" s="124"/>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2655</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t="s">
        <v>2678</v>
      </c>
      <c r="E114" s="145">
        <v>43876</v>
      </c>
      <c r="F114" s="145">
        <v>44196</v>
      </c>
      <c r="G114" s="160">
        <f>IF(AND(E114&lt;&gt;"",F114&lt;&gt;""),((F114-E114)/30),"")</f>
        <v>10.666666666666666</v>
      </c>
      <c r="H114" s="122" t="s">
        <v>2682</v>
      </c>
      <c r="I114" s="121" t="s">
        <v>163</v>
      </c>
      <c r="J114" s="121" t="s">
        <v>165</v>
      </c>
      <c r="K114" s="123">
        <v>280507640</v>
      </c>
      <c r="L114" s="100">
        <f>+IF(AND(K114&gt;0,O114="Ejecución"),(K114/877802)*Tabla28[[#This Row],[% participación]],IF(AND(K114&gt;0,O114&lt;&gt;"Ejecución"),"-",""))</f>
        <v>319.55684767179844</v>
      </c>
      <c r="M114" s="124" t="s">
        <v>1148</v>
      </c>
      <c r="N114" s="173">
        <f>+IF(M118="No",1,IF(M118="Si","Ingrese %",""))</f>
        <v>1</v>
      </c>
      <c r="O114" s="162" t="s">
        <v>1150</v>
      </c>
      <c r="P114" s="78"/>
    </row>
    <row r="115" spans="1:16" s="6" customFormat="1" ht="24.75" customHeight="1" x14ac:dyDescent="0.25">
      <c r="A115" s="143">
        <v>2</v>
      </c>
      <c r="B115" s="161" t="s">
        <v>2664</v>
      </c>
      <c r="C115" s="163" t="s">
        <v>31</v>
      </c>
      <c r="D115" s="63" t="s">
        <v>2679</v>
      </c>
      <c r="E115" s="145">
        <v>43876</v>
      </c>
      <c r="F115" s="145">
        <v>44196</v>
      </c>
      <c r="G115" s="160">
        <f t="shared" ref="G115:G116" si="4">IF(AND(E115&lt;&gt;"",F115&lt;&gt;""),((F115-E115)/30),"")</f>
        <v>10.666666666666666</v>
      </c>
      <c r="H115" s="64" t="s">
        <v>2677</v>
      </c>
      <c r="I115" s="63" t="s">
        <v>711</v>
      </c>
      <c r="J115" s="63" t="s">
        <v>719</v>
      </c>
      <c r="K115" s="68">
        <v>600349200</v>
      </c>
      <c r="L115" s="100">
        <f>+IF(AND(K115&gt;0,O115="Ejecución"),(K115/877802)*Tabla28[[#This Row],[% participación]],IF(AND(K115&gt;0,O115&lt;&gt;"Ejecución"),"-",""))</f>
        <v>683.92325376337715</v>
      </c>
      <c r="M115" s="65" t="s">
        <v>1148</v>
      </c>
      <c r="N115" s="173">
        <f>+IF(M118="No",1,IF(M118="Si","Ingrese %",""))</f>
        <v>1</v>
      </c>
      <c r="O115" s="162" t="s">
        <v>1150</v>
      </c>
      <c r="P115" s="78"/>
    </row>
    <row r="116" spans="1:16" s="6" customFormat="1" ht="24.75" customHeight="1" x14ac:dyDescent="0.25">
      <c r="A116" s="143">
        <v>3</v>
      </c>
      <c r="B116" s="161" t="s">
        <v>2664</v>
      </c>
      <c r="C116" s="163" t="s">
        <v>31</v>
      </c>
      <c r="D116" s="63" t="s">
        <v>2680</v>
      </c>
      <c r="E116" s="145">
        <v>44172</v>
      </c>
      <c r="F116" s="145">
        <v>44773</v>
      </c>
      <c r="G116" s="160">
        <f t="shared" si="4"/>
        <v>20.033333333333335</v>
      </c>
      <c r="H116" s="64" t="s">
        <v>2683</v>
      </c>
      <c r="I116" s="63" t="s">
        <v>220</v>
      </c>
      <c r="J116" s="63" t="s">
        <v>498</v>
      </c>
      <c r="K116" s="68">
        <v>1274199628</v>
      </c>
      <c r="L116" s="100">
        <f>+IF(AND(K116&gt;0,O116="Ejecución"),(K116/877802)*Tabla28[[#This Row],[% participación]],IF(AND(K116&gt;0,O116&lt;&gt;"Ejecución"),"-",""))</f>
        <v>1451.5797731151217</v>
      </c>
      <c r="M116" s="65" t="s">
        <v>1148</v>
      </c>
      <c r="N116" s="173">
        <f>+IF(M118="No",1,IF(M118="Si","Ingrese %",""))</f>
        <v>1</v>
      </c>
      <c r="O116" s="162" t="s">
        <v>1150</v>
      </c>
      <c r="P116" s="78"/>
    </row>
    <row r="117" spans="1:16" s="6" customFormat="1" ht="24.75" customHeight="1" outlineLevel="1" x14ac:dyDescent="0.25">
      <c r="A117" s="143">
        <v>4</v>
      </c>
      <c r="B117" s="161" t="s">
        <v>2664</v>
      </c>
      <c r="C117" s="163" t="s">
        <v>31</v>
      </c>
      <c r="D117" s="63" t="s">
        <v>2680</v>
      </c>
      <c r="E117" s="145">
        <v>44172</v>
      </c>
      <c r="F117" s="145">
        <v>44773</v>
      </c>
      <c r="G117" s="160">
        <f t="shared" ref="G117:G159" si="5">IF(AND(E117&lt;&gt;"",F117&lt;&gt;""),((F117-E117)/30),"")</f>
        <v>20.033333333333335</v>
      </c>
      <c r="H117" s="64" t="s">
        <v>2683</v>
      </c>
      <c r="I117" s="63" t="s">
        <v>220</v>
      </c>
      <c r="J117" s="63" t="s">
        <v>487</v>
      </c>
      <c r="K117" s="68">
        <v>3818303084</v>
      </c>
      <c r="L117" s="100">
        <f>+IF(AND(K117&gt;0,O117="Ejecución"),(K117/877802)*Tabla28[[#This Row],[% participación]],IF(AND(K117&gt;0,O117&lt;&gt;"Ejecución"),"-",""))</f>
        <v>4349.8455050227731</v>
      </c>
      <c r="M117" s="65" t="s">
        <v>1148</v>
      </c>
      <c r="N117" s="173">
        <f>+IF(M118="No",1,IF(M118="Si","Ingrese %",""))</f>
        <v>1</v>
      </c>
      <c r="O117" s="162" t="s">
        <v>1150</v>
      </c>
      <c r="P117" s="78"/>
    </row>
    <row r="118" spans="1:16" s="7" customFormat="1" ht="24.75" customHeight="1" outlineLevel="1" x14ac:dyDescent="0.25">
      <c r="A118" s="144">
        <v>5</v>
      </c>
      <c r="B118" s="161" t="s">
        <v>2664</v>
      </c>
      <c r="C118" s="163" t="s">
        <v>31</v>
      </c>
      <c r="D118" s="63" t="s">
        <v>2680</v>
      </c>
      <c r="E118" s="145">
        <v>44172</v>
      </c>
      <c r="F118" s="145">
        <v>44773</v>
      </c>
      <c r="G118" s="160">
        <f t="shared" si="5"/>
        <v>20.033333333333335</v>
      </c>
      <c r="H118" s="64" t="s">
        <v>2683</v>
      </c>
      <c r="I118" s="63" t="s">
        <v>220</v>
      </c>
      <c r="J118" s="63" t="s">
        <v>504</v>
      </c>
      <c r="K118" s="68">
        <v>2160883562</v>
      </c>
      <c r="L118" s="100">
        <f>+IF(AND(K118&gt;0,O118="Ejecución"),(K118/877802)*Tabla28[[#This Row],[% participación]],IF(AND(K118&gt;0,O118&lt;&gt;"Ejecución"),"-",""))</f>
        <v>2461.6981528864139</v>
      </c>
      <c r="M118" s="65" t="s">
        <v>1148</v>
      </c>
      <c r="N118" s="173">
        <f t="shared" ref="N118:N160" si="6">+IF(M118="No",1,IF(M118="Si","Ingrese %",""))</f>
        <v>1</v>
      </c>
      <c r="O118" s="162" t="s">
        <v>1150</v>
      </c>
      <c r="P118" s="79"/>
    </row>
    <row r="119" spans="1:16" s="7" customFormat="1" ht="24.75" customHeight="1" outlineLevel="1" x14ac:dyDescent="0.25">
      <c r="A119" s="144">
        <v>6</v>
      </c>
      <c r="B119" s="161" t="s">
        <v>2664</v>
      </c>
      <c r="C119" s="163" t="s">
        <v>31</v>
      </c>
      <c r="D119" s="63" t="s">
        <v>2681</v>
      </c>
      <c r="E119" s="145">
        <v>44176</v>
      </c>
      <c r="F119" s="145">
        <v>44773</v>
      </c>
      <c r="G119" s="160">
        <f t="shared" si="5"/>
        <v>19.899999999999999</v>
      </c>
      <c r="H119" s="64" t="s">
        <v>2683</v>
      </c>
      <c r="I119" s="63" t="s">
        <v>220</v>
      </c>
      <c r="J119" s="63" t="s">
        <v>498</v>
      </c>
      <c r="K119" s="68">
        <v>240742590</v>
      </c>
      <c r="L119" s="100">
        <f>+IF(AND(K119&gt;0,O119="Ejecución"),(K119/877802)*Tabla28[[#This Row],[% participación]],IF(AND(K119&gt;0,O119&lt;&gt;"Ejecución"),"-",""))</f>
        <v>274.25614204570053</v>
      </c>
      <c r="M119" s="65" t="s">
        <v>1148</v>
      </c>
      <c r="N119" s="173">
        <f t="shared" si="6"/>
        <v>1</v>
      </c>
      <c r="O119" s="162" t="s">
        <v>1150</v>
      </c>
      <c r="P119" s="79"/>
    </row>
    <row r="120" spans="1:16" s="7" customFormat="1" ht="24.75" customHeight="1" outlineLevel="1" x14ac:dyDescent="0.25">
      <c r="A120" s="144">
        <v>7</v>
      </c>
      <c r="B120" s="161" t="s">
        <v>2664</v>
      </c>
      <c r="C120" s="163" t="s">
        <v>31</v>
      </c>
      <c r="D120" s="63" t="s">
        <v>2681</v>
      </c>
      <c r="E120" s="145">
        <v>44176</v>
      </c>
      <c r="F120" s="145">
        <v>44773</v>
      </c>
      <c r="G120" s="160">
        <f t="shared" si="5"/>
        <v>19.899999999999999</v>
      </c>
      <c r="H120" s="64" t="s">
        <v>2683</v>
      </c>
      <c r="I120" s="63" t="s">
        <v>220</v>
      </c>
      <c r="J120" s="63" t="s">
        <v>487</v>
      </c>
      <c r="K120" s="68">
        <v>11442551670</v>
      </c>
      <c r="L120" s="100">
        <f>+IF(AND(K120&gt;0,O120="Ejecución"),(K120/877802)*Tabla28[[#This Row],[% participación]],IF(AND(K120&gt;0,O120&lt;&gt;"Ejecución"),"-",""))</f>
        <v>13035.458645571553</v>
      </c>
      <c r="M120" s="65" t="s">
        <v>1148</v>
      </c>
      <c r="N120" s="173">
        <f t="shared" si="6"/>
        <v>1</v>
      </c>
      <c r="O120" s="162" t="s">
        <v>1150</v>
      </c>
      <c r="P120" s="79"/>
    </row>
    <row r="121" spans="1:16" s="7" customFormat="1" ht="24.75" customHeight="1" outlineLevel="1" x14ac:dyDescent="0.25">
      <c r="A121" s="144">
        <v>8</v>
      </c>
      <c r="B121" s="161" t="s">
        <v>2664</v>
      </c>
      <c r="C121" s="163" t="s">
        <v>31</v>
      </c>
      <c r="D121" s="63" t="s">
        <v>2681</v>
      </c>
      <c r="E121" s="145">
        <v>44176</v>
      </c>
      <c r="F121" s="145">
        <v>44773</v>
      </c>
      <c r="G121" s="160">
        <f t="shared" si="5"/>
        <v>19.899999999999999</v>
      </c>
      <c r="H121" s="102" t="s">
        <v>2683</v>
      </c>
      <c r="I121" s="63" t="s">
        <v>220</v>
      </c>
      <c r="J121" s="63" t="s">
        <v>504</v>
      </c>
      <c r="K121" s="68">
        <v>459762460</v>
      </c>
      <c r="L121" s="100">
        <f>+IF(AND(K121&gt;0,O121="Ejecución"),(K121/877802)*Tabla28[[#This Row],[% participación]],IF(AND(K121&gt;0,O121&lt;&gt;"Ejecución"),"-",""))</f>
        <v>523.76556444391792</v>
      </c>
      <c r="M121" s="65" t="s">
        <v>1148</v>
      </c>
      <c r="N121" s="173">
        <f t="shared" si="6"/>
        <v>1</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2659</v>
      </c>
      <c r="B163" s="240"/>
      <c r="C163" s="240"/>
      <c r="D163" s="240"/>
      <c r="E163" s="241"/>
      <c r="F163" s="242" t="s">
        <v>2660</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26</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2657</v>
      </c>
      <c r="C168" s="223"/>
      <c r="D168" s="223"/>
      <c r="E168" s="8"/>
      <c r="F168" s="5"/>
      <c r="H168" s="81" t="s">
        <v>2656</v>
      </c>
      <c r="I168" s="246"/>
      <c r="J168" s="247"/>
      <c r="K168" s="247"/>
      <c r="L168" s="247"/>
      <c r="M168" s="247"/>
      <c r="N168" s="247"/>
      <c r="O168" s="248"/>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2667</v>
      </c>
      <c r="B172" s="181"/>
      <c r="C172" s="181"/>
      <c r="D172" s="181"/>
      <c r="E172" s="181"/>
      <c r="F172" s="181"/>
      <c r="G172" s="181"/>
      <c r="H172" s="181"/>
      <c r="I172" s="181"/>
      <c r="J172" s="181"/>
      <c r="K172" s="181"/>
      <c r="L172" s="181"/>
      <c r="M172" s="181"/>
      <c r="N172" s="181"/>
      <c r="O172" s="182"/>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2668</v>
      </c>
      <c r="C176" s="211"/>
      <c r="D176" s="211"/>
      <c r="E176" s="211"/>
      <c r="F176" s="211"/>
      <c r="G176" s="211"/>
      <c r="H176" s="20"/>
      <c r="I176" s="218" t="s">
        <v>2674</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2668</v>
      </c>
      <c r="C179" s="221"/>
      <c r="D179" s="221"/>
      <c r="E179" s="171">
        <v>0.02</v>
      </c>
      <c r="F179" s="170">
        <v>3.0099999999999998E-2</v>
      </c>
      <c r="G179" s="165">
        <f>IF(F179&gt;0,SUM(E179+F179),"")</f>
        <v>5.0099999999999999E-2</v>
      </c>
      <c r="H179" s="5"/>
      <c r="I179" s="221" t="s">
        <v>2670</v>
      </c>
      <c r="J179" s="221"/>
      <c r="K179" s="221"/>
      <c r="L179" s="221"/>
      <c r="M179" s="172">
        <v>2.01E-2</v>
      </c>
      <c r="O179" s="8"/>
      <c r="Q179" s="19"/>
      <c r="R179" s="159">
        <f>IF(M179&gt;0,SUM(L179+M179),"")</f>
        <v>2.01E-2</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5.0099999999999999E-2</v>
      </c>
      <c r="D185" s="91" t="s">
        <v>2628</v>
      </c>
      <c r="E185" s="94">
        <f>+(C185*SUM(K20:K35))</f>
        <v>247907430.00959998</v>
      </c>
      <c r="F185" s="92"/>
      <c r="G185" s="93"/>
      <c r="H185" s="88"/>
      <c r="I185" s="90" t="s">
        <v>2627</v>
      </c>
      <c r="J185" s="166">
        <f>+SUM(M179:M183)</f>
        <v>2.01E-2</v>
      </c>
      <c r="K185" s="202" t="s">
        <v>2628</v>
      </c>
      <c r="L185" s="202"/>
      <c r="M185" s="94">
        <f>+J185*(SUM(K20:K35))</f>
        <v>99459867.129600003</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33821</v>
      </c>
      <c r="D193" s="5"/>
      <c r="E193" s="126">
        <v>858</v>
      </c>
      <c r="F193" s="5"/>
      <c r="G193" s="5"/>
      <c r="H193" s="147" t="s">
        <v>2684</v>
      </c>
      <c r="J193" s="5"/>
      <c r="K193" s="127">
        <v>34427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2658</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2685</v>
      </c>
      <c r="J211" s="27" t="s">
        <v>2622</v>
      </c>
      <c r="K211" s="148" t="s">
        <v>2685</v>
      </c>
      <c r="L211" s="21"/>
      <c r="M211" s="21"/>
      <c r="N211" s="21"/>
      <c r="O211" s="8"/>
    </row>
    <row r="212" spans="1:15" x14ac:dyDescent="0.25">
      <c r="A212" s="9"/>
      <c r="B212" s="27" t="s">
        <v>2619</v>
      </c>
      <c r="C212" s="147" t="s">
        <v>2684</v>
      </c>
      <c r="D212" s="21"/>
      <c r="G212" s="27" t="s">
        <v>2621</v>
      </c>
      <c r="H212" s="148" t="s">
        <v>2686</v>
      </c>
      <c r="J212" s="27" t="s">
        <v>2623</v>
      </c>
      <c r="K212" s="147" t="s">
        <v>2687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purl.org/dc/elements/1.1/"/>
    <ds:schemaRef ds:uri="http://schemas.microsoft.com/office/2006/metadata/properties"/>
    <ds:schemaRef ds:uri="http://schemas.openxmlformats.org/package/2006/metadata/core-properties"/>
    <ds:schemaRef ds:uri="http://schemas.microsoft.com/office/infopath/2007/PartnerControls"/>
    <ds:schemaRef ds:uri="http://purl.org/dc/terms/"/>
    <ds:schemaRef ds:uri="4fb10211-09fb-4e80-9f0b-184718d5d98c"/>
    <ds:schemaRef ds:uri="http://www.w3.org/XML/1998/namespace"/>
    <ds:schemaRef ds:uri="http://schemas.microsoft.com/office/2006/documentManagement/types"/>
    <ds:schemaRef ds:uri="a65d333d-5b59-4810-bc94-b80d9325abbc"/>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User</cp:lastModifiedBy>
  <cp:lastPrinted>2020-12-29T07:03:35Z</cp:lastPrinted>
  <dcterms:created xsi:type="dcterms:W3CDTF">2020-10-14T21:57:42Z</dcterms:created>
  <dcterms:modified xsi:type="dcterms:W3CDTF">2020-12-29T07:08:56Z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