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BETTO\2021-5-10000091 SEGOVIA\"/>
    </mc:Choice>
  </mc:AlternateContent>
  <workbookProtection workbookAlgorithmName="SHA-512" workbookHashValue="hU9cZk2D1KoAAQhAt80PgQL2mbyGSrs+2ZumxyzWP+arxbfnHcULalK+FbJu/EeIqZvwoOaYV85QTzwyKFz9YA==" workbookSaltValue="tSfYlxciKYdzHQvepsD0Vw==" workbookSpinCount="100000" lockStructure="1"/>
  <bookViews>
    <workbookView showHorizontalScroll="0" showVerticalScroll="0" showSheetTabs="0"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<sst xmlns="http://schemas.openxmlformats.org/spreadsheetml/2006/main" count="3168" uniqueCount="2712">
  <si>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</si>
  <si>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</si>
  <si>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</si>
  <si>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</si>
  <si>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</si>
  <si>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</si>
  <si>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</si>
  <si>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</si>
  <si>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</si>
  <si>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</si>
  <si>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</si>
  <si>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</si>
  <si>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</si>
  <si>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</si>
  <si>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</si>
  <si>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</si>
  <si>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</si>
  <si>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</si>
  <si>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</si>
  <si>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</si>
  <si>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</si>
  <si>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</si>
  <si>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</si>
  <si>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</si>
  <si>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</si>
  <si>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</si>
  <si>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</si>
  <si>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</si>
  <si>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</si>
  <si>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</si>
  <si>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</si>
  <si>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</si>
  <si>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</si>
  <si>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</si>
  <si>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</si>
  <si>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</si>
  <si>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</si>
  <si>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</si>
  <si>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</si>
  <si>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</si>
  <si>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</si>
  <si>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</si>
  <si>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</si>
  <si>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</si>
  <si>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</si>
  <si>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</si>
  <si>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</si>
  <si>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</si>
  <si>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</si>
  <si>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</si>
  <si>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</si>
  <si>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</si>
  <si>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</si>
  <si>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</si>
  <si>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</si>
  <si>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</si>
  <si>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</si>
  <si>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</si>
  <si>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</si>
  <si>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</si>
  <si>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</si>
  <si>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</si>
  <si>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</si>
  <si>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</si>
  <si>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</si>
  <si>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</si>
  <si>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</si>
  <si>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</si>
  <si>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</si>
  <si>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</si>
  <si>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</si>
  <si>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</si>
  <si>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</si>
  <si>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</si>
  <si>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</si>
  <si>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</si>
  <si>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</si>
  <si>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</si>
  <si>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</si>
  <si>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</si>
  <si>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</si>
  <si>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</si>
  <si>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</si>
  <si>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</si>
  <si>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</si>
  <si>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</si>
  <si>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</si>
  <si>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</si>
  <si>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</si>
  <si>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</si>
  <si>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</si>
  <si>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</si>
  <si>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</si>
  <si>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</si>
  <si>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</si>
  <si>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</si>
  <si>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</si>
  <si>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</si>
  <si>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</si>
  <si>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</si>
  <si>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</si>
  <si>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</si>
  <si>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</si>
  <si>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</si>
  <si>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</si>
  <si>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</si>
  <si>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</si>
  <si>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</si>
  <si>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</si>
  <si>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</si>
  <si>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</si>
  <si>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</si>
  <si>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</si>
  <si>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</si>
  <si>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</si>
  <si>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</si>
  <si>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</si>
  <si>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</si>
  <si>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</si>
  <si>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</si>
  <si>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</si>
  <si>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</si>
  <si>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</si>
  <si>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</si>
  <si>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</si>
  <si>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</si>
  <si>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</si>
  <si>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</si>
  <si>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</si>
  <si>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</si>
  <si>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</si>
  <si>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</si>
  <si>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</si>
  <si>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</si>
  <si>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</si>
  <si>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</si>
  <si>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</si>
  <si>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</si>
  <si>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</si>
  <si>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</si>
  <si>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</si>
  <si>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</si>
  <si>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</si>
  <si>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</si>
  <si>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</si>
  <si>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</si>
  <si>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</si>
  <si>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</si>
  <si>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</si>
  <si>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</si>
  <si>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</si>
  <si>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</si>
  <si>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</si>
  <si>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</si>
  <si>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</si>
  <si>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</si>
  <si>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</si>
  <si>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</si>
  <si>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</si>
  <si>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</si>
  <si>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</si>
  <si>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</si>
  <si>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</si>
  <si>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</si>
  <si>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</si>
  <si>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</si>
  <si>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</si>
  <si>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</si>
  <si>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</si>
  <si>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</si>
  <si>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</si>
  <si>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</si>
  <si>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</si>
  <si>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</si>
  <si>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</si>
  <si>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</si>
  <si>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</si>
  <si>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</si>
  <si>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</si>
  <si>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</si>
  <si>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</si>
  <si>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</si>
  <si>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</si>
  <si>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</si>
  <si>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</si>
  <si>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</si>
  <si>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</si>
  <si>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</si>
  <si>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</si>
  <si>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</si>
  <si>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</si>
  <si>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</si>
  <si>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</si>
  <si>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</si>
  <si>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</si>
  <si>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</si>
  <si>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</si>
  <si>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</si>
  <si>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</si>
  <si>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</si>
  <si>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</si>
  <si>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</si>
  <si>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</si>
  <si>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</si>
  <si>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</si>
  <si>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</si>
  <si>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</si>
  <si>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</si>
  <si>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</si>
  <si>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</si>
  <si>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</si>
  <si>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</si>
  <si>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</si>
  <si>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</si>
  <si>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</si>
  <si>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</si>
  <si>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</si>
  <si>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</si>
  <si>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</si>
  <si>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</si>
  <si>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</si>
  <si>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</si>
  <si>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</si>
  <si>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</si>
  <si>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</si>
  <si>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</si>
  <si>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</si>
  <si>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</si>
  <si>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</si>
  <si>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</si>
  <si>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</si>
  <si>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</si>
  <si>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</si>
  <si>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</si>
  <si>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</si>
  <si>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</si>
  <si>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</si>
  <si>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</si>
  <si>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</si>
  <si>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</si>
  <si>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</si>
  <si>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</si>
  <si>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</si>
  <si>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</si>
  <si>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</si>
  <si>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</si>
  <si>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</si>
  <si>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</si>
  <si>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</si>
  <si>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</si>
  <si>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</si>
  <si>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</si>
  <si>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</si>
  <si>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</si>
  <si>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</si>
  <si>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</si>
  <si>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</si>
  <si>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</si>
  <si>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</si>
  <si>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</si>
  <si>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</si>
  <si>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</si>
  <si>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</si>
  <si>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</si>
  <si>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</si>
  <si>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</si>
  <si>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</si>
  <si>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</si>
  <si>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</si>
  <si>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</si>
  <si>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</si>
  <si>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</si>
  <si>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</si>
  <si>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</si>
  <si>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</si>
  <si>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</si>
  <si>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</si>
  <si>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</si>
  <si>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</si>
  <si>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</si>
  <si>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</si>
  <si>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</si>
  <si>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</si>
  <si>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</si>
  <si>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</si>
  <si>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</si>
  <si>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</si>
  <si>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</si>
  <si>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</si>
  <si>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</si>
  <si>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</si>
  <si>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</si>
  <si>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</si>
  <si>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</si>
  <si>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</si>
  <si>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</si>
  <si>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</si>
  <si>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</si>
  <si>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</si>
  <si>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</si>
  <si>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</si>
  <si>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</si>
  <si>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</si>
  <si>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</si>
  <si>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</si>
  <si>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</si>
  <si>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</si>
  <si>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</si>
  <si>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</si>
  <si>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</si>
  <si>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</si>
  <si>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</si>
  <si>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</si>
  <si>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</si>
  <si>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</si>
  <si>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</si>
  <si>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</si>
  <si>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</si>
  <si>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</si>
  <si>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</si>
  <si>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</si>
  <si>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</si>
  <si>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</si>
  <si>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</si>
  <si>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</si>
  <si>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</si>
  <si>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</si>
  <si>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</si>
  <si>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</si>
  <si>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</si>
  <si>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</si>
  <si>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</si>
  <si>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</si>
  <si>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</si>
  <si>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</si>
  <si>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</si>
  <si>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</si>
  <si>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</si>
  <si>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</si>
  <si>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</si>
  <si>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</si>
  <si>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</si>
  <si>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</si>
  <si>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</si>
  <si>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</si>
  <si>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</si>
  <si>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</si>
  <si>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</si>
  <si>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</si>
  <si>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</si>
  <si>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</si>
  <si>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</si>
  <si>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</si>
  <si>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</si>
  <si>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</si>
  <si>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</si>
  <si>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</si>
  <si>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</si>
  <si>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</si>
  <si>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</si>
  <si>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</si>
  <si>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</si>
  <si>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</si>
  <si>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</si>
  <si>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</si>
  <si>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</si>
  <si>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</si>
  <si>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</si>
  <si>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</si>
  <si>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</si>
  <si>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</si>
  <si>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</si>
  <si>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</si>
  <si>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</si>
  <si>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</si>
  <si>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</si>
  <si>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</si>
  <si>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</si>
  <si>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</si>
  <si>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</si>
  <si>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</si>
  <si>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</si>
  <si>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</si>
  <si>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</si>
  <si>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</si>
  <si>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</si>
  <si>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</si>
  <si>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</si>
  <si>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</si>
  <si>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</si>
  <si>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</si>
  <si>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</si>
  <si>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</si>
  <si>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</si>
  <si>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</si>
  <si>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</si>
  <si>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</si>
  <si>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</si>
  <si>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</si>
  <si>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</si>
  <si>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</si>
  <si>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</si>
  <si>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</si>
  <si>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</si>
  <si>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</si>
  <si>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</si>
  <si>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</si>
  <si>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</si>
  <si>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</si>
  <si>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</si>
  <si>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</si>
  <si>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</si>
  <si>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</si>
  <si>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</si>
  <si>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</si>
  <si>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</si>
  <si>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</si>
  <si>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</si>
  <si>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</si>
  <si>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</si>
  <si>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</si>
  <si>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</si>
  <si>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</si>
  <si>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</si>
  <si>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</si>
  <si>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</si>
  <si>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</si>
  <si>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</si>
  <si>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</si>
  <si>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</si>
  <si>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</si>
  <si>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</si>
  <si>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</si>
  <si>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</si>
  <si>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</si>
  <si>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</si>
  <si>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</si>
  <si>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</si>
  <si>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</si>
  <si>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</si>
  <si>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</si>
  <si>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</si>
  <si>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</si>
  <si>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</si>
  <si>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</si>
  <si>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</si>
  <si>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</si>
  <si>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</si>
  <si>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</si>
  <si>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</si>
  <si>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</si>
  <si>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</si>
  <si>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</si>
  <si>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</si>
  <si>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</si>
  <si>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</si>
  <si>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</si>
  <si>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</si>
  <si>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</si>
  <si>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</si>
  <si>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</si>
  <si>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</si>
  <si>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</si>
  <si>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</si>
  <si>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</si>
  <si>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</si>
  <si>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</si>
  <si>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</si>
  <si>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</si>
  <si>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</si>
  <si>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</si>
  <si>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</si>
  <si>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</si>
  <si>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</si>
  <si>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</si>
  <si>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</si>
  <si>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</si>
  <si>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</si>
  <si>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</si>
  <si>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</si>
  <si>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</si>
  <si>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</si>
  <si>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</si>
  <si>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</si>
  <si>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</si>
  <si>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</si>
  <si>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</si>
  <si>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</si>
  <si>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</si>
  <si>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</si>
  <si>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</si>
  <si>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</si>
  <si>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</si>
  <si>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</si>
  <si>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</si>
  <si>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</si>
  <si>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</si>
  <si>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</si>
  <si>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</si>
  <si>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</si>
  <si>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</si>
  <si>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</si>
  <si>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</si>
  <si>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</si>
  <si>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</si>
  <si>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</si>
  <si>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</si>
  <si>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</si>
  <si>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</si>
  <si>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</si>
  <si>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</si>
  <si>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</si>
  <si>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</si>
  <si>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</si>
  <si>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</si>
  <si>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</si>
  <si>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</si>
  <si>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</si>
  <si>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</si>
  <si>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</si>
  <si>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</si>
  <si>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</si>
  <si>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</si>
  <si>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</si>
  <si>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</si>
  <si>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</si>
  <si>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</si>
  <si>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</si>
  <si>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</si>
  <si>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</si>
  <si>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</si>
  <si>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</si>
  <si>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</si>
  <si>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</si>
  <si>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</si>
  <si>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</si>
  <si>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</si>
  <si>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</si>
  <si>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</si>
  <si>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</si>
  <si>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</si>
  <si>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</si>
  <si>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</si>
  <si>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</si>
  <si>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</si>
  <si>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</si>
  <si>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</si>
  <si>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</si>
  <si>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</si>
  <si>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</si>
  <si>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</si>
  <si>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</si>
  <si>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</si>
  <si>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</si>
  <si>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</si>
  <si>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</si>
  <si>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</si>
  <si>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</si>
  <si>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</si>
  <si>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</si>
  <si>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</si>
  <si>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</si>
  <si>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</si>
  <si>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</si>
  <si>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</si>
  <si>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</si>
  <si>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</si>
  <si>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</si>
  <si>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</si>
  <si>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</si>
  <si>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</si>
  <si>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</si>
  <si>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</si>
  <si>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</si>
  <si>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</si>
  <si>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</si>
  <si>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</si>
  <si>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</si>
  <si>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</si>
  <si>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</si>
  <si>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</si>
  <si>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</si>
  <si>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</si>
  <si>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</si>
  <si>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</si>
  <si>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</si>
  <si>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</si>
  <si>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</si>
  <si>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</si>
  <si>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</si>
  <si>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</si>
  <si>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</si>
  <si>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</si>
  <si>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</si>
  <si>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</si>
  <si>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</si>
  <si>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</si>
  <si>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</si>
  <si>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</si>
  <si>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</si>
  <si>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</si>
  <si>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</si>
  <si>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</si>
  <si>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</si>
  <si>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</si>
  <si>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</si>
  <si>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</si>
  <si>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</si>
  <si>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</si>
  <si>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</si>
  <si>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</si>
  <si>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</si>
  <si>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</si>
  <si>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</si>
  <si>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</si>
  <si>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</si>
  <si>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</si>
  <si>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</si>
  <si>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</si>
  <si>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</si>
  <si>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</si>
  <si>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</si>
  <si>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</si>
  <si>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</si>
  <si>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</si>
  <si>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</si>
  <si>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</si>
  <si>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</si>
  <si>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</si>
  <si>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</si>
  <si>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</si>
  <si>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</si>
  <si>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</si>
  <si>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</si>
  <si>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</si>
  <si>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</si>
  <si>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</si>
  <si>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</si>
  <si>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</si>
  <si>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</si>
  <si>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</si>
  <si>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</si>
  <si>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</si>
  <si>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</si>
  <si>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</si>
  <si>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</si>
  <si>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</si>
  <si>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</si>
  <si>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</si>
  <si>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</si>
  <si>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</si>
  <si>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</si>
  <si>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</si>
  <si>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</si>
  <si>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</si>
  <si>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</si>
  <si>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</si>
  <si>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</si>
  <si>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</si>
  <si>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</si>
  <si>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</si>
  <si>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</si>
  <si>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</si>
  <si>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</si>
  <si>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</si>
  <si>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</si>
  <si>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</si>
  <si>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</si>
  <si>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</si>
  <si>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</si>
  <si>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</si>
  <si>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</si>
  <si>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</si>
  <si>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</si>
  <si>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</si>
  <si>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</si>
  <si>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</si>
  <si>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</si>
  <si>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</si>
  <si>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</si>
  <si>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</si>
  <si>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</si>
  <si>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</si>
  <si>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</si>
  <si>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</si>
  <si>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</si>
  <si>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</si>
  <si>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</si>
  <si>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</si>
  <si>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</si>
  <si>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</si>
  <si>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</si>
  <si>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</si>
  <si>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</si>
  <si>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</si>
  <si>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</si>
  <si>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</si>
  <si>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</si>
  <si>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</si>
  <si>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</si>
  <si>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</si>
  <si>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</si>
  <si>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</si>
  <si>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</si>
  <si>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</si>
  <si>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</si>
  <si>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</si>
  <si>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</si>
  <si>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</si>
  <si>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</si>
  <si>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</si>
  <si>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</si>
  <si>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</si>
  <si>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</si>
  <si>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</si>
  <si>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</si>
  <si>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</si>
  <si>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</si>
  <si>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</si>
  <si>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</si>
  <si>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</si>
  <si>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</si>
  <si>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</si>
  <si>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</si>
  <si>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</si>
  <si>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</si>
  <si>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</si>
  <si>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</si>
  <si>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</si>
  <si>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</si>
  <si>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</si>
  <si>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</si>
  <si>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</si>
  <si>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</si>
  <si>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</si>
  <si>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</si>
  <si>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</si>
  <si>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</si>
  <si>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</si>
  <si>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</si>
  <si>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</si>
  <si>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</si>
  <si>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</si>
  <si>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</si>
  <si>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</si>
  <si>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</si>
  <si>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</si>
  <si>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</si>
  <si>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</si>
  <si>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</si>
  <si>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</si>
  <si>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</si>
  <si>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</si>
  <si>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</si>
  <si>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</si>
  <si>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</si>
  <si>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</si>
  <si>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</si>
  <si>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</si>
  <si>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</si>
  <si>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</si>
  <si>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</si>
  <si>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</si>
  <si>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</si>
  <si>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</si>
  <si>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</si>
  <si>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</si>
  <si>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</si>
  <si>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</si>
  <si>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</si>
  <si>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</si>
  <si>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</si>
  <si>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</si>
  <si>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</si>
  <si>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</si>
  <si>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</si>
  <si>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</si>
  <si>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</si>
  <si>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</si>
  <si>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</si>
  <si>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</si>
  <si>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</si>
  <si>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</si>
  <si>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</si>
  <si>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</si>
  <si>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</si>
  <si>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</si>
  <si>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</si>
  <si>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</si>
  <si>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</si>
  <si>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</si>
  <si>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</si>
  <si>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</si>
  <si>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</si>
  <si>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</si>
  <si>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</si>
  <si>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</si>
  <si>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</si>
  <si>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</si>
  <si>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</si>
  <si>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</si>
  <si>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</si>
  <si>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</si>
  <si>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</si>
  <si>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</si>
  <si>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</si>
  <si>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</si>
  <si>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</si>
  <si>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</si>
  <si>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</si>
  <si>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</si>
  <si>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</si>
  <si>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</si>
  <si>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</si>
  <si>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</si>
  <si>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</si>
  <si>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</si>
  <si>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</si>
  <si>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</si>
  <si>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</si>
  <si>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</si>
  <si>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</si>
  <si>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</si>
  <si>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</si>
  <si>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</si>
  <si>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</si>
  <si>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</si>
  <si>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</si>
  <si>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</si>
  <si>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</si>
  <si>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</si>
  <si>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</si>
  <si>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</si>
  <si>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</si>
  <si>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</si>
  <si>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</si>
  <si>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</si>
  <si>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</si>
  <si>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</si>
  <si>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</si>
  <si>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</si>
  <si>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</si>
  <si>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</si>
  <si>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</si>
  <si>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</si>
  <si>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</si>
  <si>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</si>
  <si>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</si>
  <si>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</si>
  <si>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</si>
  <si>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</si>
  <si>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</si>
  <si>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</si>
  <si>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</si>
  <si>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</si>
  <si>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</si>
  <si>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</si>
  <si>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</si>
  <si>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</si>
  <si>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</si>
  <si>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</si>
  <si>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</si>
  <si>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</si>
  <si>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</si>
  <si>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</si>
  <si>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</si>
  <si>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</si>
  <si>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</si>
  <si>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</si>
  <si>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</si>
  <si>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</si>
  <si>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</si>
  <si>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</si>
  <si>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</si>
  <si>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</si>
  <si>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</si>
  <si>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</si>
  <si>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</si>
  <si>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</si>
  <si>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</si>
  <si>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</si>
  <si>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</si>
  <si>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</si>
  <si>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</si>
  <si>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</si>
  <si>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</si>
  <si>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</si>
  <si>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</si>
  <si>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</si>
  <si>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</si>
  <si>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</si>
  <si>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</si>
  <si>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</si>
  <si>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</si>
  <si>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</si>
  <si>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</si>
  <si>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</si>
  <si>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</si>
  <si>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</si>
  <si>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</si>
  <si>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</si>
  <si>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</si>
  <si>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</si>
  <si>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</si>
  <si>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</si>
  <si>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</si>
  <si>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</si>
  <si>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</si>
  <si>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</si>
  <si>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</si>
  <si>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</si>
  <si>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</si>
  <si>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</si>
  <si>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</si>
  <si>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</si>
  <si>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</si>
  <si>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</si>
  <si>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</si>
  <si>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</si>
  <si>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</si>
  <si>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</si>
  <si>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</si>
  <si>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</si>
  <si>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</si>
  <si>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</si>
  <si>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</si>
  <si>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</si>
  <si>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</si>
  <si>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</si>
  <si>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</si>
  <si>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</si>
  <si>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</si>
  <si>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</si>
  <si>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</si>
  <si>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</si>
  <si>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</si>
  <si>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</si>
  <si>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</si>
  <si>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</si>
  <si>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</si>
  <si>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</si>
  <si>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</si>
  <si>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</si>
  <si>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</si>
  <si>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</si>
  <si>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</si>
  <si>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</si>
  <si>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</si>
  <si>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</si>
  <si>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</si>
  <si>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</si>
  <si>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</si>
  <si>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</si>
  <si>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</si>
  <si>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</si>
  <si>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</si>
  <si>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</si>
  <si>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</si>
  <si>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</si>
  <si>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</si>
  <si>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</si>
  <si>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</si>
  <si>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</si>
  <si>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</si>
  <si>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</si>
  <si>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</si>
  <si>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</si>
  <si>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</si>
  <si>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</si>
  <si>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</si>
  <si>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</si>
  <si>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</si>
  <si>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</si>
  <si>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</si>
  <si>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</si>
  <si>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</si>
  <si>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</si>
  <si>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</si>
  <si>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</si>
  <si>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</si>
  <si>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</si>
  <si>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</si>
  <si>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</si>
  <si>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</si>
  <si>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</si>
  <si>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</si>
  <si>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</si>
  <si>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</si>
  <si>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</si>
  <si>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</si>
  <si>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</si>
  <si>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</si>
  <si>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</si>
  <si>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</si>
  <si>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</si>
  <si>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</si>
  <si>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</si>
  <si>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</si>
  <si>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</si>
  <si>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</si>
  <si>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</si>
  <si>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</si>
  <si>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</si>
  <si>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</si>
  <si>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</si>
  <si>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</si>
  <si>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</si>
  <si>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</si>
  <si>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</si>
  <si>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</si>
  <si>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</si>
  <si>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</si>
  <si>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</si>
  <si>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</si>
  <si>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</si>
  <si>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</si>
  <si>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</si>
  <si>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</si>
  <si>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</si>
  <si>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</si>
  <si>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</si>
  <si>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</si>
  <si>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</si>
  <si>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</si>
  <si>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</si>
  <si>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</si>
  <si>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</si>
  <si>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</si>
  <si>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</si>
  <si>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</si>
  <si>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</si>
  <si>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</si>
  <si>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</si>
  <si>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</si>
  <si>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</si>
  <si>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</si>
  <si>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</si>
  <si>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</si>
  <si>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</si>
  <si>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</si>
  <si>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</si>
  <si>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</si>
  <si>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</si>
  <si>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</si>
  <si>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</si>
  <si>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</si>
  <si>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</si>
  <si>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</si>
  <si>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</si>
  <si>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</si>
  <si>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</si>
  <si>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</si>
  <si>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</si>
  <si>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</si>
  <si>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</si>
  <si>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</si>
  <si>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</si>
  <si>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</si>
  <si>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</si>
  <si>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</si>
  <si>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</si>
  <si>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</si>
  <si>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</si>
  <si>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</si>
  <si>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</si>
  <si>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</si>
  <si>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</si>
  <si>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</si>
  <si>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</si>
  <si>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</si>
  <si>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</si>
  <si>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</si>
  <si>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</si>
  <si>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</si>
  <si>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</si>
  <si>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</si>
  <si>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</si>
  <si>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</si>
  <si>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</si>
  <si>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</si>
  <si>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</si>
  <si>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</si>
  <si>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</si>
  <si>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</si>
  <si>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</si>
  <si>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</si>
  <si>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</si>
  <si>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</si>
  <si>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</si>
  <si>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</si>
  <si>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</si>
  <si>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</si>
  <si>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</si>
  <si>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</si>
  <si>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</si>
  <si>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</si>
  <si>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</si>
  <si>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</si>
  <si>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</si>
  <si>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</si>
  <si>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</si>
  <si>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</si>
  <si>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</si>
  <si>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</si>
  <si>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</si>
  <si>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</si>
  <si>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</si>
  <si>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</si>
  <si>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</si>
  <si>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</si>
  <si>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</si>
  <si>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</si>
  <si>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</si>
  <si>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</si>
  <si>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</si>
  <si>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</si>
  <si>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</si>
  <si>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</si>
  <si>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</si>
  <si>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</si>
  <si>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</si>
  <si>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</si>
  <si>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</si>
  <si>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</si>
  <si>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</si>
  <si>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</si>
  <si>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</si>
  <si>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</si>
  <si>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</si>
  <si>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</si>
  <si>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</si>
  <si>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</si>
  <si>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</si>
  <si>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</si>
  <si>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</si>
  <si>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</si>
  <si>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</si>
  <si>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</si>
  <si>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</si>
  <si>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</si>
  <si>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</si>
  <si>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</si>
  <si>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</si>
  <si>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</si>
  <si>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</si>
  <si>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</si>
  <si>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</si>
  <si>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</si>
  <si>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</si>
  <si>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</si>
  <si>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</si>
  <si>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</si>
  <si>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</si>
  <si>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</si>
  <si>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</si>
  <si>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</si>
  <si>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</si>
  <si>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</si>
  <si>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</si>
  <si>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</si>
  <si>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</si>
  <si>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</si>
  <si>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</si>
  <si>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</si>
  <si>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</si>
  <si>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</si>
  <si>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</si>
  <si>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</si>
  <si>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</si>
  <si>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</si>
  <si>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</si>
  <si>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</si>
  <si>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</si>
  <si>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</si>
  <si>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</si>
  <si>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</si>
  <si>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</si>
  <si>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</si>
  <si>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</si>
  <si>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</si>
  <si>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</si>
  <si>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</si>
  <si>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</si>
  <si>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</si>
  <si>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</si>
  <si>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</si>
  <si>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</si>
  <si>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</si>
  <si>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</si>
  <si>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</si>
  <si>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</si>
  <si>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</si>
  <si>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</si>
  <si>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</si>
  <si>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</si>
  <si>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</si>
  <si>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</si>
  <si>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</si>
  <si>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</si>
  <si>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</si>
  <si>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</si>
  <si>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</si>
  <si>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</si>
  <si>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</si>
  <si>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</si>
  <si>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</si>
  <si>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</si>
  <si>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</si>
  <si>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</si>
  <si>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</si>
  <si>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</si>
  <si>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</si>
  <si>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</si>
  <si>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</si>
  <si>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</si>
  <si>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</si>
  <si>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</si>
  <si>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</si>
  <si>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</si>
  <si>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</si>
  <si>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</si>
  <si>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</si>
  <si>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</si>
  <si>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</si>
  <si>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</si>
  <si>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</si>
  <si>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</si>
  <si>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</si>
  <si>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</si>
  <si>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</si>
  <si>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</si>
  <si>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</si>
  <si>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</si>
  <si>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</si>
  <si>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</si>
  <si>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</si>
  <si>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</si>
  <si>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</si>
  <si>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</si>
  <si>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</si>
  <si>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</si>
  <si>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</si>
  <si>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</si>
  <si>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</si>
  <si>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</si>
  <si>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</si>
  <si>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</si>
  <si>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</si>
  <si>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</si>
  <si>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</si>
  <si>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</si>
  <si>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</si>
  <si>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</si>
  <si>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</si>
  <si>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</si>
  <si>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</si>
  <si>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</si>
  <si>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</si>
  <si>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</si>
  <si>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</si>
  <si>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</si>
  <si>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</si>
  <si>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</si>
  <si>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</si>
  <si>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</si>
  <si>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</si>
  <si>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</si>
  <si>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</si>
  <si>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</si>
  <si>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</si>
  <si>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</si>
  <si>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</si>
  <si>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</si>
  <si>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</si>
  <si>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</si>
  <si>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</si>
  <si>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</si>
  <si>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</si>
  <si>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</si>
  <si>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</si>
  <si>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</si>
  <si>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</si>
  <si>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</si>
  <si>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</si>
  <si>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</si>
  <si>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</si>
  <si>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</si>
  <si>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</si>
  <si>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</si>
  <si>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</si>
  <si>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</si>
  <si>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</si>
  <si>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</si>
  <si>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</si>
  <si>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</si>
  <si>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</si>
  <si>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</si>
  <si>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</si>
  <si>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</si>
  <si>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</si>
  <si>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</si>
  <si>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</si>
  <si>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</si>
  <si>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</si>
  <si>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</si>
  <si>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</si>
  <si>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</si>
  <si>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</si>
  <si>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</si>
  <si>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</si>
  <si>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</si>
  <si>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</si>
  <si>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</si>
  <si>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</si>
  <si>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</si>
  <si>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</si>
  <si>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</si>
  <si>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</si>
  <si>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</si>
  <si>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</si>
  <si>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</si>
  <si>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</si>
  <si>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</si>
  <si>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</si>
  <si>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</si>
  <si>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</si>
  <si>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</si>
  <si>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</si>
  <si>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</si>
  <si>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</si>
  <si>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</si>
  <si>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</si>
  <si>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</si>
  <si>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</si>
  <si>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</si>
  <si>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</si>
  <si>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</si>
  <si>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</si>
  <si>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</si>
  <si>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</si>
  <si>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</si>
  <si>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</si>
  <si>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</si>
  <si>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</si>
  <si>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</si>
  <si>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</si>
  <si>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</si>
  <si>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</si>
  <si>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</si>
  <si>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</si>
  <si>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</si>
  <si>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</si>
  <si>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</si>
  <si>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</si>
  <si>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</si>
  <si>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</si>
  <si>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</si>
  <si>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</si>
  <si>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</si>
  <si>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</si>
  <si>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</si>
  <si>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</si>
  <si>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</si>
  <si>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</si>
  <si>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</si>
  <si>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</si>
  <si>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</si>
  <si>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</si>
  <si>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</si>
  <si>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</si>
  <si>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</si>
  <si>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</si>
  <si>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</si>
  <si>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</si>
  <si>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</si>
  <si>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</si>
  <si>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</si>
  <si>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</si>
  <si>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</si>
  <si>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</si>
  <si>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</si>
  <si>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</si>
  <si>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</si>
  <si>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</si>
  <si>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</si>
  <si>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</si>
  <si>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</si>
  <si>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</si>
  <si>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</si>
  <si>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</si>
  <si>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</si>
  <si>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</si>
  <si>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</si>
  <si>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</si>
  <si>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</si>
  <si>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</si>
  <si>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</si>
  <si>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</si>
  <si>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</si>
  <si>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</si>
  <si>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</si>
  <si>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</si>
  <si>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</si>
  <si>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</si>
  <si>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</si>
  <si>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</si>
  <si>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</si>
  <si>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</si>
  <si>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</si>
  <si>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</si>
  <si>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</si>
  <si>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</si>
  <si>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</si>
  <si>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</si>
  <si>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</si>
  <si>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</si>
  <si>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</si>
  <si>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</si>
  <si>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</si>
  <si>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</si>
  <si>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</si>
  <si>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</si>
  <si>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</si>
  <si>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</si>
  <si>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</si>
  <si>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</si>
  <si>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</si>
  <si>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</si>
  <si>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</si>
  <si>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</si>
  <si>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</si>
  <si>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</si>
  <si>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</si>
  <si>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</si>
  <si>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</si>
  <si>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</si>
  <si>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</si>
  <si>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</si>
  <si>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</si>
  <si>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</si>
  <si>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</si>
  <si>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</si>
  <si>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</si>
  <si>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</si>
  <si>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</si>
  <si>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</si>
  <si>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</si>
  <si>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</si>
  <si>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</si>
  <si>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</si>
  <si>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</si>
  <si>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</si>
  <si>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</si>
  <si>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</si>
  <si>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</si>
  <si>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</si>
  <si>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</si>
  <si>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</si>
  <si>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</si>
  <si>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</si>
  <si>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</si>
  <si>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</si>
  <si>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</si>
  <si>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</si>
  <si>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</si>
  <si>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</si>
  <si>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</si>
  <si>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</si>
  <si>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</si>
  <si>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</si>
  <si>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</si>
  <si>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</si>
  <si>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</si>
  <si>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</si>
  <si>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</si>
  <si>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</si>
  <si>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</si>
  <si>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</si>
  <si>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</si>
  <si>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</si>
  <si>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</si>
  <si>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</si>
  <si>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</si>
  <si>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</si>
  <si>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</si>
  <si>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</si>
  <si>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</si>
  <si>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</si>
  <si>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</si>
  <si>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</si>
  <si>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</si>
  <si>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</si>
  <si>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</si>
  <si>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</si>
  <si>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</si>
  <si>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</si>
  <si>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</si>
  <si>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</si>
  <si>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</si>
  <si>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</si>
  <si>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</si>
  <si>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</si>
  <si>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</si>
  <si>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</si>
  <si>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</si>
  <si>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</si>
  <si>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</si>
  <si>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</si>
  <si>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</si>
  <si>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</si>
  <si>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</si>
  <si>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</si>
  <si>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</si>
  <si>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</si>
  <si>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</si>
  <si>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</si>
  <si>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</si>
  <si>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</si>
  <si>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</si>
  <si>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</si>
  <si>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</si>
  <si>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</si>
  <si>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</si>
  <si>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</si>
  <si>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</si>
  <si>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</si>
  <si>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</si>
  <si>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</si>
  <si>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</si>
  <si>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</si>
  <si>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</si>
  <si>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</si>
  <si>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</si>
  <si>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</si>
  <si>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</si>
  <si>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</si>
  <si>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</si>
  <si>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</si>
  <si>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</si>
  <si>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</si>
  <si>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</si>
  <si>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</si>
  <si>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</si>
  <si>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</si>
  <si>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</si>
  <si>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</si>
  <si>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</si>
  <si>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</si>
  <si>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</si>
  <si>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</si>
  <si>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</si>
  <si>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</si>
  <si>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</si>
  <si>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</si>
  <si>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</si>
  <si>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</si>
  <si>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</si>
  <si>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</si>
  <si>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</si>
  <si>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</si>
  <si>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</si>
  <si>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</si>
  <si>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</si>
  <si>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</si>
  <si>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</si>
  <si>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</si>
  <si>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</si>
  <si>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</si>
  <si>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</si>
  <si>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</si>
  <si>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</si>
  <si>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</si>
  <si>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</si>
  <si>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</si>
  <si>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</si>
  <si>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</si>
  <si>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</si>
  <si>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</si>
  <si>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</si>
  <si>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</si>
  <si>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</si>
  <si>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</si>
  <si>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</si>
  <si>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</si>
  <si>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</si>
  <si>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</si>
  <si>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</si>
  <si>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</si>
  <si>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</si>
  <si>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</si>
  <si>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</si>
  <si>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</si>
  <si>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</si>
  <si>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</si>
  <si>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</si>
  <si>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</si>
  <si>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</si>
  <si>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</si>
  <si>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</si>
  <si>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</si>
  <si>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</si>
  <si>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</si>
  <si>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</si>
  <si>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</si>
  <si>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</si>
  <si>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</si>
  <si>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</si>
  <si>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</si>
  <si>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</si>
  <si>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</si>
  <si>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</si>
  <si>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</si>
  <si>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</si>
  <si>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</si>
  <si>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</si>
  <si>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</si>
  <si>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</si>
  <si>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</si>
  <si>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</si>
  <si>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</si>
  <si>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</si>
  <si>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</si>
  <si>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</si>
  <si>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</si>
  <si>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</si>
  <si>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</si>
  <si>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</si>
  <si>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</si>
  <si>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</si>
  <si>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</si>
  <si>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</si>
  <si>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</si>
  <si>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</si>
  <si>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</si>
  <si>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</si>
  <si>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</si>
  <si>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</si>
  <si>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</si>
  <si>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</si>
  <si>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</si>
  <si>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</si>
  <si>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</si>
  <si>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</si>
  <si>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</si>
  <si>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</si>
  <si>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</si>
  <si>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</si>
  <si>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</si>
  <si>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</si>
  <si>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</si>
  <si>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</si>
  <si>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</si>
  <si>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</si>
  <si>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</si>
  <si>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</si>
  <si>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</si>
  <si>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</si>
  <si>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</si>
  <si>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</si>
  <si>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</si>
  <si>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</si>
  <si>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</si>
  <si>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</si>
  <si>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</si>
  <si>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</si>
  <si>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</si>
  <si>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</si>
  <si>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</si>
  <si>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</si>
  <si>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</si>
  <si>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</si>
  <si>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</si>
  <si>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</si>
  <si>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</si>
  <si>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</si>
  <si>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</si>
  <si>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</si>
  <si>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</si>
  <si>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</si>
  <si>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</si>
  <si>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</si>
  <si>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</si>
  <si>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</si>
  <si>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</si>
  <si>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</si>
  <si>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</si>
  <si>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</si>
  <si>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</si>
  <si>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</si>
  <si>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</si>
  <si>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</si>
  <si>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</si>
  <si>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</si>
  <si>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</si>
  <si>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</si>
  <si>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</si>
  <si>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</si>
  <si>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</si>
  <si>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</si>
  <si>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</si>
  <si>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</si>
  <si>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</si>
  <si>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</si>
  <si>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</si>
  <si>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</si>
  <si>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</si>
  <si>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</si>
  <si>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</si>
  <si>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</si>
  <si>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</si>
  <si>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</si>
  <si>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</si>
  <si>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</si>
  <si>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</si>
  <si>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</si>
  <si>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</si>
  <si>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</si>
  <si>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</si>
  <si>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</si>
  <si>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</si>
  <si>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</si>
  <si>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</si>
  <si>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</si>
  <si>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</si>
  <si>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</si>
  <si>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</si>
  <si>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</si>
  <si>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</si>
  <si>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</si>
  <si>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</si>
  <si>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</si>
  <si>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</si>
  <si>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</si>
  <si>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</si>
  <si>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</si>
  <si>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</si>
  <si>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</si>
  <si>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</si>
  <si>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</si>
  <si>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</si>
  <si>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</si>
  <si>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</si>
  <si>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</si>
  <si>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</si>
  <si>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</si>
  <si>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</si>
  <si>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</si>
  <si>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</si>
  <si>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</si>
  <si>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</si>
  <si>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</si>
  <si>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</si>
  <si>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</si>
  <si>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</si>
  <si>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</si>
  <si>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</si>
  <si>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</si>
  <si>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</si>
  <si>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</si>
  <si>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</si>
  <si>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</si>
  <si>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</si>
  <si>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</si>
  <si>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</si>
  <si>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</si>
  <si>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</si>
  <si>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</si>
  <si>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</si>
  <si>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</si>
  <si>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</si>
  <si>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</si>
  <si>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</si>
  <si>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</si>
  <si>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</si>
  <si>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</si>
  <si>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</si>
  <si>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</si>
  <si>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</si>
  <si>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</si>
  <si>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</si>
  <si>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</si>
  <si>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</si>
  <si>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</si>
  <si>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</si>
  <si>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</si>
  <si>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</si>
  <si>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</si>
  <si>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</si>
  <si>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</si>
  <si>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</si>
  <si>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</si>
  <si>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</si>
  <si>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</si>
  <si>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</si>
  <si>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</si>
  <si>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</si>
  <si>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</si>
  <si>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</si>
  <si>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</si>
  <si>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</si>
  <si>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</si>
  <si>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</si>
  <si>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</si>
  <si>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</si>
  <si>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</si>
  <si>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</si>
  <si>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</si>
  <si>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</si>
  <si>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</si>
  <si>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</si>
  <si>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</si>
  <si>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</si>
  <si>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</si>
  <si>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</si>
  <si>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</si>
  <si>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</si>
  <si>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</si>
  <si>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</si>
  <si>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</si>
  <si>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</si>
  <si>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</si>
  <si>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</si>
  <si>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</si>
  <si>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</si>
  <si>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</si>
  <si>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</si>
  <si>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</si>
  <si>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</si>
  <si>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</si>
  <si>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</si>
  <si>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</si>
  <si>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</si>
  <si>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</si>
  <si>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</si>
  <si>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</si>
  <si>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</si>
  <si>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</si>
  <si>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</si>
  <si>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</si>
  <si>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</si>
  <si>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</si>
  <si>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</si>
  <si>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</si>
  <si>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</si>
  <si>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</si>
  <si>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</si>
  <si>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</si>
  <si>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</si>
  <si>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</si>
  <si>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</si>
  <si>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</si>
  <si>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</si>
  <si>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</si>
  <si>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</si>
  <si>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</si>
  <si>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</si>
  <si>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</si>
  <si>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</si>
  <si>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</si>
  <si>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</si>
  <si>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</si>
  <si>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</si>
  <si>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</si>
  <si>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</si>
  <si>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</si>
  <si>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</si>
  <si>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</si>
  <si>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</si>
  <si>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</si>
  <si>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</si>
  <si>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</si>
  <si>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</si>
  <si>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</si>
  <si>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</si>
  <si>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</si>
  <si>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</si>
  <si>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</si>
  <si>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</si>
  <si>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</si>
  <si>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</si>
  <si>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</si>
  <si>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</si>
  <si>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</si>
  <si>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</si>
  <si>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</si>
  <si>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</si>
  <si>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</si>
  <si>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</si>
  <si>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</si>
  <si>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</si>
  <si>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</si>
  <si>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</si>
  <si>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</si>
  <si>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</si>
  <si>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</si>
  <si>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</si>
  <si>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</si>
  <si>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</si>
  <si>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</si>
  <si>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</si>
  <si>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</si>
  <si>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</si>
  <si>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</si>
  <si>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</si>
  <si>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</si>
  <si>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</si>
  <si>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</si>
  <si>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</si>
  <si>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</si>
  <si>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</si>
  <si>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</si>
  <si>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</si>
  <si>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</si>
  <si>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</si>
  <si>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</si>
  <si>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</si>
  <si>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</si>
  <si>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</si>
  <si>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</si>
  <si>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</si>
  <si>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</si>
  <si>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</si>
  <si>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</si>
  <si>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</si>
  <si>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</si>
  <si>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</si>
  <si>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</si>
  <si>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</si>
  <si>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</si>
  <si>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</si>
  <si>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</si>
  <si>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</si>
  <si>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</si>
  <si>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</si>
  <si>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</si>
  <si>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</si>
  <si>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</si>
  <si>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</si>
  <si>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</si>
  <si>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</si>
  <si>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</si>
  <si>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</si>
  <si>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</si>
  <si>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</si>
  <si>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</si>
  <si>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</si>
  <si>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</si>
  <si>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</si>
  <si>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</si>
  <si>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</si>
  <si>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</si>
  <si>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</si>
  <si>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</si>
  <si>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</si>
  <si>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</si>
  <si>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</si>
  <si>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</si>
  <si>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</si>
  <si>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</si>
  <si>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</si>
  <si>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</si>
  <si>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</si>
  <si>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</si>
  <si>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</si>
  <si>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</si>
  <si>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</si>
  <si>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</si>
  <si>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</si>
  <si>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</si>
  <si>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</si>
  <si>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</si>
  <si>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</si>
  <si>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</si>
  <si>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</si>
  <si>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</si>
  <si>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</si>
  <si>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</si>
  <si>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</si>
  <si>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</si>
  <si>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</si>
  <si>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</si>
  <si>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</si>
  <si>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</si>
  <si>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</si>
  <si>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</si>
  <si>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</si>
  <si>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</si>
  <si>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</si>
  <si>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</si>
  <si>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</si>
  <si>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</si>
  <si>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</si>
  <si>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</si>
  <si>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</si>
  <si>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</si>
  <si>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</si>
  <si>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</si>
  <si>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</si>
  <si>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</si>
  <si>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</si>
  <si>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</si>
  <si>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</si>
  <si>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</si>
  <si>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</si>
  <si>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</si>
  <si>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</si>
  <si>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</si>
  <si>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</si>
  <si>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</si>
  <si>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</si>
  <si>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</si>
  <si>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</si>
  <si>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</si>
  <si>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</si>
  <si>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</si>
  <si>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</si>
  <si>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</si>
  <si>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</si>
  <si>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</si>
  <si>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</si>
  <si>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</si>
  <si>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</si>
  <si>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</si>
  <si>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</si>
  <si>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</si>
  <si>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</si>
  <si>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</si>
  <si>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</si>
  <si>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</si>
  <si>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</si>
  <si>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</si>
  <si>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</si>
  <si>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</si>
  <si>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</si>
  <si>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</si>
  <si>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</si>
  <si>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</si>
  <si>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</si>
  <si>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</si>
  <si>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</si>
  <si>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</si>
  <si>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</si>
  <si>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</si>
  <si>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</si>
  <si>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</si>
  <si>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</si>
  <si>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</si>
  <si>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</si>
  <si>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</si>
  <si>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</si>
  <si>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</si>
  <si>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</si>
  <si>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</si>
  <si>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</si>
  <si>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</si>
  <si>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</si>
  <si>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</si>
  <si>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</si>
  <si>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</si>
  <si>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</si>
  <si>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</si>
  <si>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</si>
  <si>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</si>
  <si>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</si>
  <si>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</si>
  <si>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</si>
  <si>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</si>
  <si>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</si>
  <si>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</si>
  <si>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</si>
  <si>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</si>
  <si>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</si>
  <si>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</si>
  <si>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</si>
  <si>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</si>
  <si>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</si>
  <si>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</si>
  <si>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</si>
  <si>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</si>
  <si>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</si>
  <si>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</si>
  <si>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</si>
  <si>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</si>
  <si>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</si>
  <si>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</si>
  <si>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</si>
  <si>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</si>
  <si>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</si>
  <si>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</si>
  <si>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</si>
  <si>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</si>
  <si>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</si>
  <si>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</si>
  <si>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</si>
  <si>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</si>
  <si>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</si>
  <si>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</si>
  <si>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</si>
  <si>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</si>
  <si>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</si>
  <si>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</si>
  <si>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</si>
  <si>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</si>
  <si>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</si>
  <si>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</si>
  <si>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</si>
  <si>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</si>
  <si>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</si>
  <si>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</si>
  <si>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</si>
  <si>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</si>
  <si>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</si>
  <si>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</si>
  <si>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</si>
  <si>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</si>
  <si>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</si>
  <si>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</si>
  <si>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</si>
  <si>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</si>
  <si>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</si>
  <si>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</si>
  <si>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</si>
  <si>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</si>
  <si>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</si>
  <si>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</si>
  <si>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</si>
  <si>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</si>
  <si>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</si>
  <si>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</si>
  <si>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</si>
  <si>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</si>
  <si>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</si>
  <si>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</si>
  <si>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</si>
  <si>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</si>
  <si>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</si>
  <si>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</si>
  <si>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</si>
  <si>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</si>
  <si>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</si>
  <si>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</si>
  <si>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</si>
  <si>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</si>
  <si>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</si>
  <si>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</si>
  <si>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</si>
  <si>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</si>
  <si>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</si>
  <si>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</si>
  <si>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</si>
  <si>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</si>
  <si>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</si>
  <si>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</si>
  <si>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</si>
  <si>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</si>
  <si>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</si>
  <si>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</si>
  <si>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</si>
  <si>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</si>
  <si>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</si>
  <si>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</si>
  <si>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</si>
  <si>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</si>
  <si>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</si>
  <si>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</si>
  <si>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</si>
  <si>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</si>
  <si>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</si>
  <si>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</si>
  <si>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</si>
  <si>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</si>
  <si>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</si>
  <si>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</si>
  <si>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</si>
  <si>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</si>
  <si>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</si>
  <si>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</si>
  <si>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</si>
  <si>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</si>
  <si>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</si>
  <si>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</si>
  <si>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</si>
  <si>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</si>
  <si>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</si>
  <si>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</si>
  <si>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</si>
  <si>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</si>
  <si>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</si>
  <si>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</si>
  <si>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</si>
  <si>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</si>
  <si>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</si>
  <si>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</si>
  <si>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</si>
  <si>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</si>
  <si>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</si>
  <si>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</si>
  <si>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</si>
  <si>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</si>
  <si>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</si>
  <si>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</si>
  <si>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</si>
  <si>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</si>
  <si>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</si>
  <si>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</si>
  <si>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</si>
  <si>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</si>
  <si>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</si>
  <si>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</si>
  <si>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</si>
  <si>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</si>
  <si>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</si>
  <si>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</si>
  <si>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</si>
  <si>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</si>
  <si>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</si>
  <si>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</si>
  <si>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</si>
  <si>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</si>
  <si>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</si>
  <si>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</si>
  <si>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</si>
  <si>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</si>
  <si>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</si>
  <si>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</si>
  <si>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</si>
  <si>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</si>
  <si>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</si>
  <si>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</si>
  <si>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</si>
  <si>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</si>
  <si>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</si>
  <si>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</si>
  <si>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</si>
  <si>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</si>
  <si>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</si>
  <si>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</si>
  <si>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</si>
  <si>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</si>
  <si>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</si>
  <si>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</si>
  <si>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</si>
  <si>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</si>
  <si>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</si>
  <si>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</si>
  <si>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</si>
  <si>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</si>
  <si>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</si>
  <si>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</si>
  <si>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</si>
  <si>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</si>
  <si>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</si>
  <si>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</si>
  <si>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</si>
  <si>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</si>
  <si>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</si>
  <si>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</si>
  <si>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</si>
  <si>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</si>
  <si>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</si>
  <si>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</si>
  <si>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</si>
  <si>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</si>
  <si>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</si>
  <si>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</si>
  <si>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</si>
  <si>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</si>
  <si>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</si>
  <si>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</si>
  <si>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</si>
  <si>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</si>
  <si>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</si>
  <si>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</si>
  <si>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</si>
  <si>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</si>
  <si>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</si>
  <si>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</si>
  <si>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</si>
  <si>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</si>
  <si>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</si>
  <si>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</si>
  <si>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</si>
  <si>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</si>
  <si>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</si>
  <si>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</si>
  <si>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</si>
  <si>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</si>
  <si>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</si>
  <si>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</si>
  <si>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</si>
  <si>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</si>
  <si>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</si>
  <si>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</si>
  <si>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</si>
  <si>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</si>
  <si>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</si>
  <si>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</si>
  <si>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</si>
  <si>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</si>
  <si>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</si>
  <si>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</si>
  <si>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</si>
  <si>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</si>
  <si>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</si>
  <si>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</si>
  <si>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</si>
  <si>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</si>
  <si>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</si>
  <si>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</si>
  <si>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</si>
  <si>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</si>
  <si>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</si>
  <si>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</si>
  <si>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</si>
  <si>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</si>
  <si>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</si>
  <si>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</si>
  <si>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</si>
  <si>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</si>
  <si>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</si>
  <si>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</si>
  <si>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</si>
  <si>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</si>
  <si>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</si>
  <si>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</si>
  <si>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</si>
  <si>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</si>
  <si>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</si>
  <si>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</si>
  <si>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</si>
  <si>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</si>
  <si>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</si>
  <si>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</si>
  <si>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</si>
  <si>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</si>
  <si>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</si>
  <si>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</si>
  <si>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</si>
  <si>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</si>
  <si>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</si>
  <si>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</si>
  <si>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</si>
  <si>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</si>
  <si>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</si>
  <si>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</si>
  <si>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</si>
  <si>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</si>
  <si>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</si>
  <si>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</si>
  <si>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</si>
  <si>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</si>
  <si>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</si>
  <si>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</si>
  <si>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</si>
  <si>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</si>
  <si>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</si>
  <si>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</si>
  <si>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</si>
  <si>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</si>
  <si>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</si>
  <si>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</si>
  <si>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</si>
  <si>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</si>
  <si>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</si>
  <si>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</si>
  <si>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</si>
  <si>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</si>
  <si>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</si>
  <si>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</si>
  <si>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</si>
  <si>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</si>
  <si>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</si>
  <si>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</si>
  <si>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</si>
  <si>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</si>
  <si>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</si>
  <si>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</si>
  <si>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</si>
  <si>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</si>
  <si>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</si>
  <si>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</si>
  <si>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</si>
  <si>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</si>
  <si>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</si>
  <si>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</si>
  <si>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</si>
  <si>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</si>
  <si>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</si>
  <si>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</si>
  <si>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</si>
  <si>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</si>
  <si>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</si>
  <si>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</si>
  <si>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</si>
  <si>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</si>
  <si>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</si>
  <si>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</si>
  <si>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</si>
  <si>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</si>
  <si>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</si>
  <si>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</si>
  <si>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</si>
  <si>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</si>
  <si>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</si>
  <si>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</si>
  <si>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</si>
  <si>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</si>
  <si>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</si>
  <si>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</si>
  <si>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</si>
  <si>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</si>
  <si>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</si>
  <si>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</si>
  <si>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</si>
  <si>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</si>
  <si>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</si>
  <si>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</si>
  <si>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</si>
  <si>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</si>
  <si>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</si>
  <si>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</si>
  <si>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</si>
  <si>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</si>
  <si>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</si>
  <si>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</si>
  <si>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</si>
  <si>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</si>
  <si>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</si>
  <si>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</si>
  <si>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</si>
  <si>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</si>
  <si>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</si>
  <si>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</si>
  <si>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</si>
  <si>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</si>
  <si>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</si>
  <si>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</si>
  <si>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</si>
  <si>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</si>
  <si>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</si>
  <si>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</si>
  <si>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</si>
  <si>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</si>
  <si>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</si>
  <si>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</si>
  <si>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</si>
  <si>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</si>
  <si>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</si>
  <si>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</si>
  <si>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</si>
  <si>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</si>
  <si>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</si>
  <si>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</si>
  <si>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</si>
  <si>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</si>
  <si>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</si>
  <si>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</si>
  <si>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</si>
  <si>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</si>
  <si>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</si>
  <si>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</si>
  <si>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</si>
  <si>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</si>
  <si>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</si>
  <si>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</si>
  <si>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</si>
  <si>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</si>
  <si>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</si>
  <si>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</si>
  <si>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</si>
  <si>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</si>
  <si>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</si>
  <si>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</si>
  <si>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</si>
  <si>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</si>
  <si>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</si>
  <si>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</si>
  <si>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</si>
  <si>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</si>
  <si>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</si>
  <si>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</si>
  <si>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</si>
  <si>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</si>
  <si>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</si>
  <si>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</si>
  <si>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</si>
  <si>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</si>
  <si>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</si>
  <si>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</si>
  <si>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</si>
  <si>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</si>
  <si>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</si>
  <si>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</si>
  <si>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</si>
  <si>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</si>
  <si>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</si>
  <si>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</si>
  <si>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</si>
  <si>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</si>
  <si>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</si>
  <si>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</si>
  <si>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</si>
  <si>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</si>
  <si>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</si>
  <si>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</si>
  <si>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</si>
  <si>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</si>
  <si>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</si>
  <si>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</si>
  <si>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</si>
  <si>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</si>
  <si>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</si>
  <si>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</si>
  <si>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</si>
  <si>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</si>
  <si>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</si>
  <si>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</si>
  <si>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</si>
  <si>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</si>
  <si>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</si>
  <si>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</si>
  <si>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</si>
  <si>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</si>
  <si>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</si>
  <si>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</si>
  <si>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</si>
  <si>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</si>
  <si>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</si>
  <si>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</si>
  <si>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</si>
  <si>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</si>
  <si>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</si>
  <si>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</si>
  <si>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</si>
  <si>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</si>
  <si>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</si>
  <si>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</si>
  <si>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</si>
  <si>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</si>
  <si>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</si>
  <si>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</si>
  <si>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</si>
  <si>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</si>
  <si>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</si>
  <si>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</si>
  <si>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</si>
  <si>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</si>
  <si>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</si>
  <si>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</si>
  <si>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</si>
  <si>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</si>
  <si>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</si>
  <si>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</si>
  <si>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</si>
  <si>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</si>
  <si>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</si>
  <si>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</si>
  <si>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</si>
  <si>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</si>
  <si>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</si>
  <si>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</si>
  <si>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</si>
  <si>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</si>
  <si>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</si>
  <si>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</si>
  <si>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</si>
  <si>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</si>
  <si>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</si>
  <si>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</si>
  <si>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</si>
  <si>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</si>
  <si>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</si>
  <si>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</si>
  <si>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</si>
  <si>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</si>
  <si>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</si>
  <si>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</si>
  <si>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</si>
  <si>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</si>
  <si>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</si>
  <si>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</si>
  <si>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</si>
  <si>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</si>
  <si>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</si>
  <si>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</si>
  <si>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</si>
  <si>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</si>
  <si>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</si>
  <si>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</si>
  <si>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</si>
  <si>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</si>
  <si>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</si>
  <si>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</si>
  <si>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</si>
  <si>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</si>
  <si>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</si>
  <si>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</si>
  <si>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</si>
  <si>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</si>
  <si>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</si>
  <si>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</si>
  <si>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</si>
  <si>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</si>
  <si>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</si>
  <si>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</si>
  <si>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</si>
  <si>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</si>
  <si>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</si>
  <si>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</si>
  <si>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</si>
  <si>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</si>
  <si>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</si>
  <si>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</si>
  <si>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</si>
  <si>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</si>
  <si>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</si>
  <si>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</si>
  <si>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</si>
  <si>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</si>
  <si>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</si>
  <si>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</si>
  <si>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</si>
  <si>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</si>
  <si>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</si>
  <si>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</si>
  <si>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</si>
  <si>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</si>
  <si>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</si>
  <si>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</si>
  <si>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</si>
  <si>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</si>
  <si>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</si>
  <si>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</si>
  <si>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</si>
  <si>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</si>
  <si>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</si>
  <si>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</si>
  <si>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</si>
  <si>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</si>
  <si>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</si>
  <si>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</si>
  <si>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</si>
  <si>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</si>
  <si>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</si>
  <si>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</si>
  <si>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</si>
  <si>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</si>
  <si>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</si>
  <si>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</si>
  <si>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</si>
  <si>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</si>
  <si>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</si>
  <si>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</si>
  <si>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</si>
  <si>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</si>
  <si>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</si>
  <si>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</si>
  <si>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</si>
  <si>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</si>
  <si>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</si>
  <si>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</si>
  <si>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</si>
  <si>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</si>
  <si>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</si>
  <si>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</si>
  <si>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</si>
  <si>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</si>
  <si>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</si>
  <si>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</si>
  <si>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</si>
  <si>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</si>
  <si>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</si>
  <si>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</si>
  <si>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</si>
  <si>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</si>
  <si>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</si>
  <si>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LUZ AMALIA BOTERO MONTOYA</t>
  </si>
  <si>
    <t>CALLE 43 B # 81 - 51 MEDELLIN -  ANTIOQUIA</t>
  </si>
  <si>
    <t>4480288 / 3136718002</t>
  </si>
  <si>
    <t>CALLE 43B # 81 - 51</t>
  </si>
  <si>
    <t>la.botero@fan.org.co</t>
  </si>
  <si>
    <t>ATENDER A NIÑOS MENORES DE 5 AÑOS O HASTA EL INGRESO AL GRADO TRANSICION, EN LA MODALIDAD CDI EN UNIDADES DE SERVICIO DEL CENTRO ZONAL POCER NUS</t>
  </si>
  <si>
    <t>ATENDER A LA PRIMERA INFANCIA EN EL MARCO DE LA ESTRATEGIA "DE CERO A SIEMPRE", ESPECÍFICAMENTE A LOS NIÑOS Y NIÑAS MENORES DE CINCO (5)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EMPRESARIALES; JARDINES SOCIALES Y EN LA MODALIDAD FAMI</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</si>
  <si>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</si>
  <si>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</si>
  <si>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</si>
  <si>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EDUCACION INICIAL EN EL MARCO DE LA ATENCION INTEGRAL A NIÑAS Y NIÑOS MENORES DE 5 AÑOS, O HASTA SU INGRESO AL GIRADO DE TRANSICION, DE CONFORMIDAD CON LOS MANUALES OPERATIVOS DE LA MODALIDAD Y LAS DIRECTRICES ESTABLECIDAS POR EL ICBF, EN ARMONIA CON LA POLÍTICA DE ESTADO PARA EL DESARROLLO INTEGRAL DE LA PRIMERA INFANCIA "DE CERO A SIEMPRE", EN EL SERVICIO CENTROS DE DESARROLLO INFANTIL</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</si>
  <si>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</si>
  <si>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0303</t>
  </si>
  <si>
    <t>GOBERNACION DE ANTIOQUIA</t>
  </si>
  <si>
    <t>GOBERNACION, MUNICIPIO OLAYA Y SEGOVIA</t>
  </si>
  <si>
    <t>COMFAMA</t>
  </si>
  <si>
    <t xml:space="preserve">CW2235335-22598 </t>
  </si>
  <si>
    <t>AUNAR ESFUERZOS PARA LA PROMOCION DEL DESARROLLO INFANTIL TEMPRANO EN LA REGION DEL NORDESTE ANTIOQUEÑO, BAJO LA MODALIDAD FAMILIAR E INSTITUCIONAL, EN EL MARCO DELA ESTRATEGIA DE CERO A SIEMPRE</t>
  </si>
  <si>
    <t>AUNAR ESFUERZOS PARA EL DESARROLLO DE ACCIONES DE ATENCION INTEGRAL A LA PRIMERA INFANCIA BAJO LAS MODALIDADES FAMILIAR E INSTITUCIONAL, EN LOS MUNICIOS DE REMEDIOS, SEGOVIA, OLAYA Y SOPETRAN</t>
  </si>
  <si>
    <t>DESARROLLAR UN PROGRAMA DE ATENCION NO CONVENCIONAL EN LA MODALIDAD DE ENTORNO FAMILIAR, QUE POSIBILITA EL ABORDAJE INTEGRAL DEL NIÑO Y LA NIÑA DE CERO (0) A CINCO (5) AÑOS DE EDAD Y SUS FAMILIAS, ASÍ COMO MUJERES GESTANTES</t>
  </si>
  <si>
    <t>PRESTAR SERVICIOS PARA BRINDAR ATENCION INTEGRAL A LA PRIMERA INFANCIA BAJO LA(S) MODALIDAD(ES) FAMILIAR E INSTITUCIONAL EN LOS MUNICIPIOS DE EBEJICO, HELICONIA, REMEDIOS, SEGOVIA Y URAMITA</t>
  </si>
  <si>
    <t>371</t>
  </si>
  <si>
    <t>645</t>
  </si>
  <si>
    <t>BRINDAR ATENCIÓN A LA PRIEMRA INFANCIA EN COOPERACION CON LOS OPERADORES Y APORTAR LOS RECURSOS PARA LA OPERACIÓN DE LOS CENTROS DE DESARROLLO INFNATIL TEMPRANO, EN LOS CUALES SE DARÁ LA ATENCIÓN INTEGRAL Y SUS ACTIVIDADES COMPLEMENTARIAS EN EL MARCO DE L</t>
  </si>
  <si>
    <t>BRINDAR ATENCIÓN A LA PRIMERA INFANCIA EN LOS CENTROS DE DESARROLLO INFNATIL TEMPRANO, EN LOS CUALES SE DARÁ LA ATENCIÓN INTEGRAL EN TODOS SUS COMPONENTES Y EN SUS ACTIVIDADES COMPLEMENTARIAS EN EL MARCO DE LA ESTRATEGIA DE CERO A SIEMPRE</t>
  </si>
  <si>
    <t>1466</t>
  </si>
  <si>
    <t>BRINDAR ATENCION A LA PRIMERA INFANCIA, EN LOS CENTROS DE DESARROLLO INFANTILTEMPRANO, EN EL MARCO DE LA ESTRATEGIA DE CERO A SIEMPRE, EN EL DEPARTAMENTO DE ANTIOQUIA</t>
  </si>
  <si>
    <t>1683</t>
  </si>
  <si>
    <t>INSTITUTO COLOMBIANO DE BIENESTAR FAMILIAR - ICBF</t>
  </si>
  <si>
    <t>CW 2225648-21330</t>
  </si>
  <si>
    <t>CW2227485-21663</t>
  </si>
  <si>
    <t>ABORDAJE INTEGRAL DE LA PRIMERA INFANCIA EN ENTORNOS FAMILIARES Y COMUNITARIOS EN LAS SUBREGIONES NORTE Y NORDESTE DEL DEPARTAMENTO DE ANTIOQUIA</t>
  </si>
  <si>
    <t xml:space="preserve">PRESTAR SERVICIOS PARA BRINDAR ATENCION INTEGRAL A LA PRIMERA INFANCIA BAJO LA(S) MODALIDAD(ES) FAMILIAR E INSTITUCIONAL </t>
  </si>
  <si>
    <t>INTEGRAR ESFUERZOS PARA LA PROMOCION DEL DESARROLLO INTEGRAL  TEMPRANO DE LA PRIMERA INFANCIA EN EL DEPARTAMENTO DE ANTIOQUIA Y PARA LA IMPLEMENTACION DEL SISTEMA DEPARTAMENTAL DE GESTION DE DESARROLLO INTEGRAL TEMPRANO</t>
  </si>
  <si>
    <t>ATENDER A LA PRIMERA INFANCIA EN EL MARCO DE LA ESTRATEGIA "DE CERO A SIEMPRE", DE CONFORMIDAD CON LAS DIRECTRICES, LINEAMIENTOS Y PARAMETROS ESTABLECIDOS POR EL ICBF, ASI COMO REGULAR LAS RELACIONES ENTRE LAS PARTES DERIVADA DE LA ENTREGA DE APORTES DEL ICBF AL CONTRATISTA PARA QUE ESTE ASUMA CON SU PERSONAL Y BAJO SU EXCLUSIVA RESPONSABILIDAD DICHA ATENCIÓN</t>
  </si>
  <si>
    <t>2021-5-10000091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</si>
</sst>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5" zoomScale="90" zoomScaleNormal="9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234" t="str">
        <f>HYPERLINK("#MI_Oferente_Singular!A114","CAPACIDAD RESIDUAL")</f>
        <v>CAPACIDAD RESIDUAL</v>
      </c>
      <c r="F8" s="235"/>
      <c r="G8" s="23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234" t="str">
        <f>HYPERLINK("#MI_Oferente_Singular!A162","TALENTO HUMANO")</f>
        <v>TALENTO HUMANO</v>
      </c>
      <c r="F9" s="235"/>
      <c r="G9" s="23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234" t="str">
        <f>HYPERLINK("#MI_Oferente_Singular!F162","INFRAESTRUCTURA")</f>
        <v>INFRAESTRUCTURA</v>
      </c>
      <c r="F10" s="235"/>
      <c r="G10" s="236"/>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2711</v>
      </c>
      <c r="D15" s="35"/>
      <c r="E15" s="35"/>
      <c r="F15" s="5"/>
      <c r="G15" s="32" t="s">
        <v>1168</v>
      </c>
      <c r="H15" s="103" t="s">
        <v>36</v>
      </c>
      <c r="I15" s="32" t="s">
        <v>2624</v>
      </c>
      <c r="J15" s="108" t="s">
        <v>2626</v>
      </c>
      <c r="L15" s="218" t="s">
        <v>8</v>
      </c>
      <c r="M15" s="218"/>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4" t="s">
        <v>11</v>
      </c>
      <c r="J19" s="135" t="s">
        <v>10</v>
      </c>
      <c r="K19" s="135" t="s">
        <v>2609</v>
      </c>
      <c r="L19" s="135" t="s">
        <v>1161</v>
      </c>
      <c r="M19" s="135" t="s">
        <v>1162</v>
      </c>
      <c r="N19" s="136" t="s">
        <v>2610</v>
      </c>
      <c r="O19" s="131"/>
      <c r="Q19" s="51"/>
      <c r="R19" s="51"/>
    </row>
    <row r="20" spans="1:23" ht="30" customHeight="1" x14ac:dyDescent="0.25">
      <c r="A20" s="9"/>
      <c r="B20" s="109">
        <v>890905179</v>
      </c>
      <c r="C20" s="5"/>
      <c r="D20" s="73"/>
      <c r="E20" s="5"/>
      <c r="F20" s="5"/>
      <c r="G20" s="5"/>
      <c r="H20" s="237"/>
      <c r="I20" s="143" t="s">
        <v>36</v>
      </c>
      <c r="J20" s="144" t="s">
        <v>142</v>
      </c>
      <c r="K20" s="145">
        <v>1473213944</v>
      </c>
      <c r="L20" s="146"/>
      <c r="M20" s="146">
        <v>44561</v>
      </c>
      <c r="N20" s="129">
        <f>+(M20-L20)/30</f>
        <v>1485.3666666666666</v>
      </c>
      <c r="O20" s="132"/>
      <c r="U20" s="128"/>
      <c r="V20" s="105">
        <f ca="1">NOW()</f>
        <v>44193.510298379631</v>
      </c>
      <c r="W20" s="105">
        <f ca="1">NOW()</f>
        <v>44193.510298379631</v>
      </c>
    </row>
    <row r="21" spans="1:23" ht="30" customHeight="1" outlineLevel="1" x14ac:dyDescent="0.25">
      <c r="A21" s="9"/>
      <c r="B21" s="71"/>
      <c r="C21" s="5"/>
      <c r="D21" s="5"/>
      <c r="E21" s="5"/>
      <c r="F21" s="5"/>
      <c r="G21" s="5"/>
      <c r="H21" s="70"/>
      <c r="I21" s="143"/>
      <c r="J21" s="144"/>
      <c r="K21" s="145"/>
      <c r="L21" s="146"/>
      <c r="M21" s="146"/>
      <c r="N21" s="129">
        <f t="shared" ref="N21:N35" si="0">+(M21-L21)/30</f>
        <v>0</v>
      </c>
      <c r="O21" s="133"/>
    </row>
    <row r="22" spans="1:23" ht="30" customHeight="1" outlineLevel="1" x14ac:dyDescent="0.25">
      <c r="A22" s="9"/>
      <c r="B22" s="71"/>
      <c r="C22" s="5"/>
      <c r="D22" s="5"/>
      <c r="E22" s="5"/>
      <c r="F22" s="5"/>
      <c r="G22" s="5"/>
      <c r="H22" s="70"/>
      <c r="I22" s="143"/>
      <c r="J22" s="144"/>
      <c r="K22" s="145"/>
      <c r="L22" s="146"/>
      <c r="M22" s="146"/>
      <c r="N22" s="130">
        <f t="shared" ref="N22:N33" si="1">+(M22-L22)/30</f>
        <v>0</v>
      </c>
      <c r="O22" s="133"/>
    </row>
    <row r="23" spans="1:23" ht="30" customHeight="1" outlineLevel="1" x14ac:dyDescent="0.25">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25">
      <c r="A24" s="9"/>
      <c r="B24" s="101"/>
      <c r="C24" s="21"/>
      <c r="D24" s="21"/>
      <c r="E24" s="21"/>
      <c r="F24" s="5"/>
      <c r="G24" s="5"/>
      <c r="H24" s="70"/>
      <c r="I24" s="143"/>
      <c r="J24" s="144"/>
      <c r="K24" s="145"/>
      <c r="L24" s="146"/>
      <c r="M24" s="146"/>
      <c r="N24" s="130">
        <f t="shared" si="1"/>
        <v>0</v>
      </c>
      <c r="O24" s="133"/>
    </row>
    <row r="25" spans="1:23" ht="30" customHeight="1" outlineLevel="1" x14ac:dyDescent="0.25">
      <c r="A25" s="9"/>
      <c r="B25" s="101"/>
      <c r="C25" s="21"/>
      <c r="D25" s="21"/>
      <c r="E25" s="21"/>
      <c r="F25" s="5"/>
      <c r="G25" s="5"/>
      <c r="H25" s="70"/>
      <c r="I25" s="143"/>
      <c r="J25" s="144"/>
      <c r="K25" s="145"/>
      <c r="L25" s="146"/>
      <c r="M25" s="146"/>
      <c r="N25" s="130">
        <f t="shared" si="1"/>
        <v>0</v>
      </c>
      <c r="O25" s="133"/>
    </row>
    <row r="26" spans="1:23" ht="30" customHeight="1" outlineLevel="1" x14ac:dyDescent="0.25">
      <c r="A26" s="9"/>
      <c r="B26" s="101"/>
      <c r="C26" s="21"/>
      <c r="D26" s="21"/>
      <c r="E26" s="21"/>
      <c r="F26" s="5"/>
      <c r="G26" s="5"/>
      <c r="H26" s="70"/>
      <c r="I26" s="143"/>
      <c r="J26" s="144"/>
      <c r="K26" s="145"/>
      <c r="L26" s="146"/>
      <c r="M26" s="146"/>
      <c r="N26" s="130">
        <f t="shared" si="1"/>
        <v>0</v>
      </c>
      <c r="O26" s="133"/>
    </row>
    <row r="27" spans="1:23" ht="30" customHeight="1" outlineLevel="1" x14ac:dyDescent="0.25">
      <c r="A27" s="9"/>
      <c r="B27" s="101"/>
      <c r="C27" s="21"/>
      <c r="D27" s="21"/>
      <c r="E27" s="21"/>
      <c r="F27" s="5"/>
      <c r="G27" s="5"/>
      <c r="H27" s="70"/>
      <c r="I27" s="143"/>
      <c r="J27" s="144"/>
      <c r="K27" s="145"/>
      <c r="L27" s="146"/>
      <c r="M27" s="146"/>
      <c r="N27" s="130">
        <f t="shared" si="1"/>
        <v>0</v>
      </c>
      <c r="O27" s="133"/>
    </row>
    <row r="28" spans="1:23" ht="30" customHeight="1" outlineLevel="1" x14ac:dyDescent="0.25">
      <c r="A28" s="9"/>
      <c r="B28" s="101"/>
      <c r="C28" s="21"/>
      <c r="D28" s="21"/>
      <c r="E28" s="21"/>
      <c r="F28" s="5"/>
      <c r="G28" s="5"/>
      <c r="H28" s="70"/>
      <c r="I28" s="143"/>
      <c r="J28" s="144"/>
      <c r="K28" s="145"/>
      <c r="L28" s="146"/>
      <c r="M28" s="146"/>
      <c r="N28" s="130">
        <f t="shared" si="1"/>
        <v>0</v>
      </c>
      <c r="O28" s="133"/>
    </row>
    <row r="29" spans="1:23" ht="30" customHeight="1" outlineLevel="1" x14ac:dyDescent="0.25">
      <c r="A29" s="9"/>
      <c r="B29" s="71"/>
      <c r="C29" s="5"/>
      <c r="D29" s="5"/>
      <c r="E29" s="5"/>
      <c r="F29" s="5"/>
      <c r="G29" s="5"/>
      <c r="H29" s="70"/>
      <c r="I29" s="143"/>
      <c r="J29" s="144"/>
      <c r="K29" s="145"/>
      <c r="L29" s="146"/>
      <c r="M29" s="146"/>
      <c r="N29" s="130">
        <f t="shared" si="1"/>
        <v>0</v>
      </c>
      <c r="O29" s="133"/>
    </row>
    <row r="30" spans="1:23" ht="30" customHeight="1" outlineLevel="1" x14ac:dyDescent="0.25">
      <c r="A30" s="9"/>
      <c r="B30" s="71"/>
      <c r="C30" s="5"/>
      <c r="D30" s="5"/>
      <c r="E30" s="5"/>
      <c r="F30" s="5"/>
      <c r="G30" s="5"/>
      <c r="H30" s="70"/>
      <c r="I30" s="143"/>
      <c r="J30" s="144"/>
      <c r="K30" s="145"/>
      <c r="L30" s="146"/>
      <c r="M30" s="146"/>
      <c r="N30" s="130">
        <f t="shared" si="1"/>
        <v>0</v>
      </c>
      <c r="O30" s="133"/>
    </row>
    <row r="31" spans="1:23" ht="30" customHeight="1" outlineLevel="1" x14ac:dyDescent="0.25">
      <c r="A31" s="9"/>
      <c r="B31" s="71"/>
      <c r="C31" s="5"/>
      <c r="D31" s="5"/>
      <c r="E31" s="5"/>
      <c r="F31" s="5"/>
      <c r="G31" s="5"/>
      <c r="H31" s="70"/>
      <c r="I31" s="143"/>
      <c r="J31" s="144"/>
      <c r="K31" s="145"/>
      <c r="L31" s="146"/>
      <c r="M31" s="146"/>
      <c r="N31" s="130">
        <f t="shared" si="1"/>
        <v>0</v>
      </c>
      <c r="O31" s="133"/>
    </row>
    <row r="32" spans="1:23" ht="30" customHeight="1" outlineLevel="1" x14ac:dyDescent="0.25">
      <c r="A32" s="9"/>
      <c r="B32" s="71"/>
      <c r="C32" s="5"/>
      <c r="D32" s="5"/>
      <c r="E32" s="5"/>
      <c r="F32" s="5"/>
      <c r="G32" s="5"/>
      <c r="H32" s="70"/>
      <c r="I32" s="143"/>
      <c r="J32" s="144"/>
      <c r="K32" s="145"/>
      <c r="L32" s="146"/>
      <c r="M32" s="146"/>
      <c r="N32" s="130">
        <f t="shared" si="1"/>
        <v>0</v>
      </c>
      <c r="O32" s="133"/>
    </row>
    <row r="33" spans="1:16" ht="30" customHeight="1" outlineLevel="1" x14ac:dyDescent="0.25">
      <c r="A33" s="9"/>
      <c r="B33" s="71"/>
      <c r="C33" s="5"/>
      <c r="D33" s="5"/>
      <c r="E33" s="5"/>
      <c r="F33" s="5"/>
      <c r="G33" s="5"/>
      <c r="H33" s="70"/>
      <c r="I33" s="143"/>
      <c r="J33" s="144"/>
      <c r="K33" s="145"/>
      <c r="L33" s="146"/>
      <c r="M33" s="146"/>
      <c r="N33" s="130">
        <f t="shared" si="1"/>
        <v>0</v>
      </c>
      <c r="O33" s="133"/>
    </row>
    <row r="34" spans="1:16" ht="30" customHeight="1" outlineLevel="1" x14ac:dyDescent="0.25">
      <c r="A34" s="9"/>
      <c r="B34" s="71"/>
      <c r="C34" s="5"/>
      <c r="D34" s="5"/>
      <c r="E34" s="5"/>
      <c r="F34" s="5"/>
      <c r="G34" s="5"/>
      <c r="H34" s="70"/>
      <c r="I34" s="143"/>
      <c r="J34" s="144"/>
      <c r="K34" s="145"/>
      <c r="L34" s="146"/>
      <c r="M34" s="146"/>
      <c r="N34" s="130">
        <f t="shared" si="0"/>
        <v>0</v>
      </c>
      <c r="O34" s="133"/>
    </row>
    <row r="35" spans="1:16" ht="30" customHeight="1" outlineLevel="1" x14ac:dyDescent="0.25">
      <c r="A35" s="9"/>
      <c r="B35" s="71"/>
      <c r="C35" s="5"/>
      <c r="D35" s="5"/>
      <c r="E35" s="5"/>
      <c r="F35" s="5"/>
      <c r="G35" s="5"/>
      <c r="H35" s="70"/>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232" t="str">
        <f>VLOOKUP(B20,EAS!A2:B1439,2,0)</f>
        <v>FUNDACIÓN DE ATENCIÓN A LA NIÑEZ FAN</v>
      </c>
      <c r="C38" s="232"/>
      <c r="D38" s="232"/>
      <c r="E38" s="232"/>
      <c r="F38" s="232"/>
      <c r="G38" s="5"/>
      <c r="H38" s="126"/>
      <c r="I38" s="241" t="s">
        <v>7</v>
      </c>
      <c r="J38" s="241"/>
      <c r="K38" s="241"/>
      <c r="L38" s="241"/>
      <c r="M38" s="241"/>
      <c r="N38" s="241"/>
      <c r="O38" s="127"/>
    </row>
    <row r="39" spans="1:16" ht="42.95" customHeight="1" thickBot="1" x14ac:dyDescent="0.3">
      <c r="A39" s="10"/>
      <c r="B39" s="11"/>
      <c r="C39" s="11"/>
      <c r="D39" s="11"/>
      <c r="E39" s="11"/>
      <c r="F39" s="11"/>
      <c r="G39" s="11"/>
      <c r="H39" s="10"/>
      <c r="I39" s="227"/>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2704</v>
      </c>
      <c r="C48" s="110" t="s">
        <v>31</v>
      </c>
      <c r="D48" s="115" t="s">
        <v>2697</v>
      </c>
      <c r="E48" s="139">
        <v>40829</v>
      </c>
      <c r="F48" s="139">
        <v>40907</v>
      </c>
      <c r="G48" s="154">
        <f>IF(AND(E48&lt;&gt;"",F48&lt;&gt;""),((F48-E48)/30),"")</f>
        <v>2.6</v>
      </c>
      <c r="H48" s="116" t="s">
        <v>2700</v>
      </c>
      <c r="I48" s="111" t="s">
        <v>36</v>
      </c>
      <c r="J48" s="111" t="s">
        <v>142</v>
      </c>
      <c r="K48" s="117">
        <v>330438420</v>
      </c>
      <c r="L48" s="112"/>
      <c r="M48" s="113"/>
      <c r="N48" s="112" t="s">
        <v>27</v>
      </c>
      <c r="O48" s="112" t="s">
        <v>1148</v>
      </c>
      <c r="P48" s="78"/>
    </row>
    <row r="49" spans="1:16" s="6" customFormat="1" ht="24.75" customHeight="1" x14ac:dyDescent="0.25">
      <c r="A49" s="137">
        <v>2</v>
      </c>
      <c r="B49" s="116" t="s">
        <v>2704</v>
      </c>
      <c r="C49" s="110" t="s">
        <v>31</v>
      </c>
      <c r="D49" s="115" t="s">
        <v>2698</v>
      </c>
      <c r="E49" s="139">
        <v>40940</v>
      </c>
      <c r="F49" s="139">
        <v>41274</v>
      </c>
      <c r="G49" s="154">
        <f t="shared" ref="G49:G50" si="2">IF(AND(E49&lt;&gt;"",F49&lt;&gt;""),((F49-E49)/30),"")</f>
        <v>11.133333333333333</v>
      </c>
      <c r="H49" s="116" t="s">
        <v>2699</v>
      </c>
      <c r="I49" s="111" t="s">
        <v>36</v>
      </c>
      <c r="J49" s="111" t="s">
        <v>142</v>
      </c>
      <c r="K49" s="117">
        <v>1537173750</v>
      </c>
      <c r="L49" s="112"/>
      <c r="M49" s="113"/>
      <c r="N49" s="112" t="s">
        <v>27</v>
      </c>
      <c r="O49" s="112" t="s">
        <v>1148</v>
      </c>
      <c r="P49" s="78"/>
    </row>
    <row r="50" spans="1:16" s="6" customFormat="1" ht="24.75" customHeight="1" x14ac:dyDescent="0.25">
      <c r="A50" s="137">
        <v>3</v>
      </c>
      <c r="B50" s="116" t="s">
        <v>2704</v>
      </c>
      <c r="C50" s="110" t="s">
        <v>31</v>
      </c>
      <c r="D50" s="115" t="s">
        <v>2701</v>
      </c>
      <c r="E50" s="139">
        <v>40952</v>
      </c>
      <c r="F50" s="139">
        <v>41274</v>
      </c>
      <c r="G50" s="154">
        <f t="shared" si="2"/>
        <v>10.733333333333333</v>
      </c>
      <c r="H50" s="116" t="s">
        <v>2702</v>
      </c>
      <c r="I50" s="111" t="s">
        <v>36</v>
      </c>
      <c r="J50" s="111" t="s">
        <v>142</v>
      </c>
      <c r="K50" s="117">
        <v>170061003</v>
      </c>
      <c r="L50" s="112"/>
      <c r="M50" s="113"/>
      <c r="N50" s="112" t="s">
        <v>27</v>
      </c>
      <c r="O50" s="112" t="s">
        <v>1148</v>
      </c>
      <c r="P50" s="78"/>
    </row>
    <row r="51" spans="1:16" s="6" customFormat="1" ht="24.75" customHeight="1" outlineLevel="1" x14ac:dyDescent="0.25">
      <c r="A51" s="137">
        <v>4</v>
      </c>
      <c r="B51" s="116" t="s">
        <v>2704</v>
      </c>
      <c r="C51" s="110" t="s">
        <v>31</v>
      </c>
      <c r="D51" s="115" t="s">
        <v>2703</v>
      </c>
      <c r="E51" s="139">
        <v>41263</v>
      </c>
      <c r="F51" s="139">
        <v>41851</v>
      </c>
      <c r="G51" s="154">
        <f t="shared" ref="G51:G107" si="3">IF(AND(E51&lt;&gt;"",F51&lt;&gt;""),((F51-E51)/30),"")</f>
        <v>19.600000000000001</v>
      </c>
      <c r="H51" s="116" t="s">
        <v>2710</v>
      </c>
      <c r="I51" s="111" t="s">
        <v>36</v>
      </c>
      <c r="J51" s="111" t="s">
        <v>142</v>
      </c>
      <c r="K51" s="117">
        <v>6563900972</v>
      </c>
      <c r="L51" s="112"/>
      <c r="M51" s="113"/>
      <c r="N51" s="112" t="s">
        <v>27</v>
      </c>
      <c r="O51" s="112" t="s">
        <v>1148</v>
      </c>
      <c r="P51" s="78"/>
    </row>
    <row r="52" spans="1:16" s="7" customFormat="1" ht="24.75" customHeight="1" outlineLevel="1" x14ac:dyDescent="0.25">
      <c r="A52" s="138">
        <v>5</v>
      </c>
      <c r="B52" s="116" t="s">
        <v>2704</v>
      </c>
      <c r="C52" s="118" t="s">
        <v>31</v>
      </c>
      <c r="D52" s="115">
        <v>971</v>
      </c>
      <c r="E52" s="139">
        <v>42004</v>
      </c>
      <c r="F52" s="139">
        <v>42369</v>
      </c>
      <c r="G52" s="154">
        <f t="shared" si="3"/>
        <v>12.166666666666666</v>
      </c>
      <c r="H52" s="116" t="s">
        <v>2681</v>
      </c>
      <c r="I52" s="115" t="s">
        <v>36</v>
      </c>
      <c r="J52" s="115" t="s">
        <v>142</v>
      </c>
      <c r="K52" s="117">
        <v>2937290804</v>
      </c>
      <c r="L52" s="112"/>
      <c r="M52" s="113"/>
      <c r="N52" s="118" t="s">
        <v>27</v>
      </c>
      <c r="O52" s="118" t="s">
        <v>1148</v>
      </c>
      <c r="P52" s="79"/>
    </row>
    <row r="53" spans="1:16" s="7" customFormat="1" ht="24.75" customHeight="1" outlineLevel="1" x14ac:dyDescent="0.25">
      <c r="A53" s="138">
        <v>6</v>
      </c>
      <c r="B53" s="116" t="s">
        <v>2689</v>
      </c>
      <c r="C53" s="118" t="s">
        <v>31</v>
      </c>
      <c r="D53" s="115">
        <v>4600003096</v>
      </c>
      <c r="E53" s="139">
        <v>42046</v>
      </c>
      <c r="F53" s="139">
        <v>42369</v>
      </c>
      <c r="G53" s="154">
        <f t="shared" si="3"/>
        <v>10.766666666666667</v>
      </c>
      <c r="H53" s="116" t="s">
        <v>2693</v>
      </c>
      <c r="I53" s="115" t="s">
        <v>36</v>
      </c>
      <c r="J53" s="115" t="s">
        <v>142</v>
      </c>
      <c r="K53" s="117">
        <v>2924731111</v>
      </c>
      <c r="L53" s="112"/>
      <c r="M53" s="113"/>
      <c r="N53" s="118" t="s">
        <v>27</v>
      </c>
      <c r="O53" s="118" t="s">
        <v>1148</v>
      </c>
      <c r="P53" s="79"/>
    </row>
    <row r="54" spans="1:16" s="7" customFormat="1" ht="24.75" customHeight="1" outlineLevel="1" x14ac:dyDescent="0.25">
      <c r="A54" s="138">
        <v>7</v>
      </c>
      <c r="B54" s="116" t="s">
        <v>2704</v>
      </c>
      <c r="C54" s="118" t="s">
        <v>31</v>
      </c>
      <c r="D54" s="115">
        <v>414</v>
      </c>
      <c r="E54" s="139">
        <v>42397</v>
      </c>
      <c r="F54" s="139">
        <v>42674</v>
      </c>
      <c r="G54" s="154">
        <f t="shared" si="3"/>
        <v>9.2333333333333325</v>
      </c>
      <c r="H54" s="116" t="s">
        <v>2682</v>
      </c>
      <c r="I54" s="115" t="s">
        <v>36</v>
      </c>
      <c r="J54" s="115" t="s">
        <v>142</v>
      </c>
      <c r="K54" s="117">
        <v>1039121288</v>
      </c>
      <c r="L54" s="112"/>
      <c r="M54" s="113"/>
      <c r="N54" s="118" t="s">
        <v>27</v>
      </c>
      <c r="O54" s="118" t="s">
        <v>1148</v>
      </c>
      <c r="P54" s="79"/>
    </row>
    <row r="55" spans="1:16" s="7" customFormat="1" ht="24.75" customHeight="1" outlineLevel="1" x14ac:dyDescent="0.25">
      <c r="A55" s="138">
        <v>8</v>
      </c>
      <c r="B55" s="116" t="s">
        <v>2704</v>
      </c>
      <c r="C55" s="118" t="s">
        <v>31</v>
      </c>
      <c r="D55" s="115">
        <v>361</v>
      </c>
      <c r="E55" s="139">
        <v>42397</v>
      </c>
      <c r="F55" s="139">
        <v>42719</v>
      </c>
      <c r="G55" s="154">
        <f t="shared" si="3"/>
        <v>10.733333333333333</v>
      </c>
      <c r="H55" s="116" t="s">
        <v>2683</v>
      </c>
      <c r="I55" s="115" t="s">
        <v>36</v>
      </c>
      <c r="J55" s="115" t="s">
        <v>142</v>
      </c>
      <c r="K55" s="117">
        <v>3259867218</v>
      </c>
      <c r="L55" s="112"/>
      <c r="M55" s="113"/>
      <c r="N55" s="118" t="s">
        <v>27</v>
      </c>
      <c r="O55" s="118" t="s">
        <v>1148</v>
      </c>
      <c r="P55" s="79"/>
    </row>
    <row r="56" spans="1:16" s="7" customFormat="1" ht="24.75" customHeight="1" outlineLevel="1" x14ac:dyDescent="0.25">
      <c r="A56" s="138">
        <v>9</v>
      </c>
      <c r="B56" s="116" t="s">
        <v>2690</v>
      </c>
      <c r="C56" s="118" t="s">
        <v>31</v>
      </c>
      <c r="D56" s="115">
        <v>4600005055</v>
      </c>
      <c r="E56" s="139">
        <v>42460</v>
      </c>
      <c r="F56" s="139">
        <v>42735</v>
      </c>
      <c r="G56" s="154">
        <f t="shared" si="3"/>
        <v>9.1666666666666661</v>
      </c>
      <c r="H56" s="116" t="s">
        <v>2694</v>
      </c>
      <c r="I56" s="115" t="s">
        <v>36</v>
      </c>
      <c r="J56" s="115" t="s">
        <v>142</v>
      </c>
      <c r="K56" s="117">
        <v>2580678123</v>
      </c>
      <c r="L56" s="112"/>
      <c r="M56" s="113"/>
      <c r="N56" s="118" t="s">
        <v>27</v>
      </c>
      <c r="O56" s="118" t="s">
        <v>1148</v>
      </c>
      <c r="P56" s="79"/>
    </row>
    <row r="57" spans="1:16" s="7" customFormat="1" ht="24.75" customHeight="1" outlineLevel="1" x14ac:dyDescent="0.25">
      <c r="A57" s="138">
        <v>10</v>
      </c>
      <c r="B57" s="116" t="s">
        <v>2704</v>
      </c>
      <c r="C57" s="118" t="s">
        <v>31</v>
      </c>
      <c r="D57" s="115">
        <v>1295</v>
      </c>
      <c r="E57" s="139">
        <v>42720</v>
      </c>
      <c r="F57" s="139">
        <v>43084</v>
      </c>
      <c r="G57" s="154">
        <f t="shared" si="3"/>
        <v>12.133333333333333</v>
      </c>
      <c r="H57" s="116" t="s">
        <v>2684</v>
      </c>
      <c r="I57" s="115" t="s">
        <v>36</v>
      </c>
      <c r="J57" s="115" t="s">
        <v>142</v>
      </c>
      <c r="K57" s="117">
        <v>1505748286</v>
      </c>
      <c r="L57" s="65"/>
      <c r="M57" s="67"/>
      <c r="N57" s="118" t="s">
        <v>27</v>
      </c>
      <c r="O57" s="65" t="s">
        <v>26</v>
      </c>
      <c r="P57" s="79"/>
    </row>
    <row r="58" spans="1:16" s="7" customFormat="1" ht="24.75" customHeight="1" outlineLevel="1" x14ac:dyDescent="0.25">
      <c r="A58" s="138">
        <v>11</v>
      </c>
      <c r="B58" s="116" t="s">
        <v>2704</v>
      </c>
      <c r="C58" s="118" t="s">
        <v>31</v>
      </c>
      <c r="D58" s="115">
        <v>560</v>
      </c>
      <c r="E58" s="139">
        <v>42887</v>
      </c>
      <c r="F58" s="139">
        <v>43084</v>
      </c>
      <c r="G58" s="154">
        <f t="shared" si="3"/>
        <v>6.5666666666666664</v>
      </c>
      <c r="H58" s="116" t="s">
        <v>2685</v>
      </c>
      <c r="I58" s="115" t="s">
        <v>36</v>
      </c>
      <c r="J58" s="115" t="s">
        <v>142</v>
      </c>
      <c r="K58" s="117">
        <v>732412616</v>
      </c>
      <c r="L58" s="65"/>
      <c r="M58" s="67"/>
      <c r="N58" s="118" t="s">
        <v>27</v>
      </c>
      <c r="O58" s="118" t="s">
        <v>1148</v>
      </c>
      <c r="P58" s="79"/>
    </row>
    <row r="59" spans="1:16" s="7" customFormat="1" ht="24.75" customHeight="1" outlineLevel="1" x14ac:dyDescent="0.25">
      <c r="A59" s="138">
        <v>12</v>
      </c>
      <c r="B59" s="116" t="s">
        <v>2691</v>
      </c>
      <c r="C59" s="65" t="s">
        <v>32</v>
      </c>
      <c r="D59" s="115" t="s">
        <v>2705</v>
      </c>
      <c r="E59" s="139">
        <v>42997</v>
      </c>
      <c r="F59" s="139">
        <v>43100</v>
      </c>
      <c r="G59" s="154">
        <f t="shared" si="3"/>
        <v>3.4333333333333331</v>
      </c>
      <c r="H59" s="116" t="s">
        <v>2707</v>
      </c>
      <c r="I59" s="115" t="s">
        <v>36</v>
      </c>
      <c r="J59" s="115" t="s">
        <v>142</v>
      </c>
      <c r="K59" s="117">
        <v>370000000</v>
      </c>
      <c r="L59" s="65"/>
      <c r="M59" s="67"/>
      <c r="N59" s="65" t="s">
        <v>2634</v>
      </c>
      <c r="O59" s="118" t="s">
        <v>1148</v>
      </c>
      <c r="P59" s="79"/>
    </row>
    <row r="60" spans="1:16" s="7" customFormat="1" ht="24.75" customHeight="1" outlineLevel="1" x14ac:dyDescent="0.25">
      <c r="A60" s="138">
        <v>13</v>
      </c>
      <c r="B60" s="116" t="s">
        <v>2704</v>
      </c>
      <c r="C60" s="118" t="s">
        <v>31</v>
      </c>
      <c r="D60" s="63">
        <v>1218</v>
      </c>
      <c r="E60" s="139">
        <v>43070</v>
      </c>
      <c r="F60" s="139">
        <v>43404</v>
      </c>
      <c r="G60" s="154">
        <f t="shared" si="3"/>
        <v>11.133333333333333</v>
      </c>
      <c r="H60" s="64" t="s">
        <v>2686</v>
      </c>
      <c r="I60" s="115" t="s">
        <v>36</v>
      </c>
      <c r="J60" s="115" t="s">
        <v>142</v>
      </c>
      <c r="K60" s="66">
        <v>2132289053.28</v>
      </c>
      <c r="L60" s="65"/>
      <c r="M60" s="67"/>
      <c r="N60" s="118" t="s">
        <v>27</v>
      </c>
      <c r="O60" s="118" t="s">
        <v>1148</v>
      </c>
      <c r="P60" s="79"/>
    </row>
    <row r="61" spans="1:16" s="7" customFormat="1" ht="24.75" customHeight="1" outlineLevel="1" x14ac:dyDescent="0.25">
      <c r="A61" s="138">
        <v>14</v>
      </c>
      <c r="B61" s="64" t="s">
        <v>2689</v>
      </c>
      <c r="C61" s="118" t="s">
        <v>31</v>
      </c>
      <c r="D61" s="63">
        <v>4600008901</v>
      </c>
      <c r="E61" s="139">
        <v>43077</v>
      </c>
      <c r="F61" s="139">
        <v>43465</v>
      </c>
      <c r="G61" s="154">
        <f t="shared" si="3"/>
        <v>12.933333333333334</v>
      </c>
      <c r="H61" s="64" t="s">
        <v>2708</v>
      </c>
      <c r="I61" s="115" t="s">
        <v>36</v>
      </c>
      <c r="J61" s="115" t="s">
        <v>142</v>
      </c>
      <c r="K61" s="66">
        <v>1267504433</v>
      </c>
      <c r="L61" s="65"/>
      <c r="M61" s="67"/>
      <c r="N61" s="65" t="s">
        <v>2634</v>
      </c>
      <c r="O61" s="118" t="s">
        <v>1148</v>
      </c>
      <c r="P61" s="79"/>
    </row>
    <row r="62" spans="1:16" s="7" customFormat="1" ht="24.75" customHeight="1" outlineLevel="1" x14ac:dyDescent="0.25">
      <c r="A62" s="138">
        <v>15</v>
      </c>
      <c r="B62" s="64" t="s">
        <v>2689</v>
      </c>
      <c r="C62" s="118" t="s">
        <v>31</v>
      </c>
      <c r="D62" s="63">
        <v>4600007966</v>
      </c>
      <c r="E62" s="139">
        <v>43080</v>
      </c>
      <c r="F62" s="139">
        <v>43404</v>
      </c>
      <c r="G62" s="154">
        <f t="shared" si="3"/>
        <v>10.8</v>
      </c>
      <c r="H62" s="64" t="s">
        <v>2709</v>
      </c>
      <c r="I62" s="115" t="s">
        <v>36</v>
      </c>
      <c r="J62" s="115" t="s">
        <v>142</v>
      </c>
      <c r="K62" s="66">
        <v>7631375073</v>
      </c>
      <c r="L62" s="65"/>
      <c r="M62" s="67"/>
      <c r="N62" s="118" t="s">
        <v>27</v>
      </c>
      <c r="O62" s="118" t="s">
        <v>1148</v>
      </c>
      <c r="P62" s="79"/>
    </row>
    <row r="63" spans="1:16" s="7" customFormat="1" ht="24.75" customHeight="1" outlineLevel="1" x14ac:dyDescent="0.25">
      <c r="A63" s="138">
        <v>16</v>
      </c>
      <c r="B63" s="64" t="s">
        <v>2691</v>
      </c>
      <c r="C63" s="118" t="s">
        <v>32</v>
      </c>
      <c r="D63" s="63" t="s">
        <v>2706</v>
      </c>
      <c r="E63" s="139">
        <v>43124</v>
      </c>
      <c r="F63" s="139">
        <v>43465</v>
      </c>
      <c r="G63" s="154">
        <f t="shared" si="3"/>
        <v>11.366666666666667</v>
      </c>
      <c r="H63" s="64" t="s">
        <v>2695</v>
      </c>
      <c r="I63" s="115" t="s">
        <v>36</v>
      </c>
      <c r="J63" s="115" t="s">
        <v>142</v>
      </c>
      <c r="K63" s="66">
        <v>1270000000</v>
      </c>
      <c r="L63" s="65"/>
      <c r="M63" s="67"/>
      <c r="N63" s="118" t="s">
        <v>2634</v>
      </c>
      <c r="O63" s="118" t="s">
        <v>1148</v>
      </c>
      <c r="P63" s="79"/>
    </row>
    <row r="64" spans="1:16" s="7" customFormat="1" ht="24.75" customHeight="1" outlineLevel="1" x14ac:dyDescent="0.25">
      <c r="A64" s="138">
        <v>17</v>
      </c>
      <c r="B64" s="116" t="s">
        <v>2704</v>
      </c>
      <c r="C64" s="118" t="s">
        <v>31</v>
      </c>
      <c r="D64" s="63">
        <v>684</v>
      </c>
      <c r="E64" s="139">
        <v>43405</v>
      </c>
      <c r="F64" s="139">
        <v>43442</v>
      </c>
      <c r="G64" s="154">
        <f t="shared" si="3"/>
        <v>1.2333333333333334</v>
      </c>
      <c r="H64" s="64" t="s">
        <v>2687</v>
      </c>
      <c r="I64" s="115" t="s">
        <v>36</v>
      </c>
      <c r="J64" s="115" t="s">
        <v>142</v>
      </c>
      <c r="K64" s="66">
        <v>254892657</v>
      </c>
      <c r="L64" s="65"/>
      <c r="M64" s="67"/>
      <c r="N64" s="118" t="s">
        <v>27</v>
      </c>
      <c r="O64" s="118" t="s">
        <v>1148</v>
      </c>
      <c r="P64" s="79"/>
    </row>
    <row r="65" spans="1:16" s="7" customFormat="1" ht="24.75" customHeight="1" outlineLevel="1" x14ac:dyDescent="0.25">
      <c r="A65" s="138">
        <v>18</v>
      </c>
      <c r="B65" s="64" t="s">
        <v>2691</v>
      </c>
      <c r="C65" s="118" t="s">
        <v>32</v>
      </c>
      <c r="D65" s="63" t="s">
        <v>2692</v>
      </c>
      <c r="E65" s="139">
        <v>43488</v>
      </c>
      <c r="F65" s="139">
        <v>43830</v>
      </c>
      <c r="G65" s="154">
        <f t="shared" si="3"/>
        <v>11.4</v>
      </c>
      <c r="H65" s="64" t="s">
        <v>2695</v>
      </c>
      <c r="I65" s="115" t="s">
        <v>36</v>
      </c>
      <c r="J65" s="115" t="s">
        <v>142</v>
      </c>
      <c r="K65" s="66">
        <v>1986000000</v>
      </c>
      <c r="L65" s="65"/>
      <c r="M65" s="67"/>
      <c r="N65" s="65" t="s">
        <v>2634</v>
      </c>
      <c r="O65" s="118" t="s">
        <v>1148</v>
      </c>
      <c r="P65" s="79"/>
    </row>
    <row r="66" spans="1:16" s="7" customFormat="1" ht="24.75" customHeight="1" outlineLevel="1" x14ac:dyDescent="0.25">
      <c r="A66" s="138">
        <v>19</v>
      </c>
      <c r="B66" s="116" t="s">
        <v>2704</v>
      </c>
      <c r="C66" s="118" t="s">
        <v>31</v>
      </c>
      <c r="D66" s="63" t="s">
        <v>2688</v>
      </c>
      <c r="E66" s="139">
        <v>43489</v>
      </c>
      <c r="F66" s="139">
        <v>43812</v>
      </c>
      <c r="G66" s="154">
        <f t="shared" si="3"/>
        <v>10.766666666666667</v>
      </c>
      <c r="H66" s="64" t="s">
        <v>2683</v>
      </c>
      <c r="I66" s="115" t="s">
        <v>36</v>
      </c>
      <c r="J66" s="115" t="s">
        <v>142</v>
      </c>
      <c r="K66" s="66">
        <v>2266849051.6199999</v>
      </c>
      <c r="L66" s="65"/>
      <c r="M66" s="67"/>
      <c r="N66" s="118" t="s">
        <v>27</v>
      </c>
      <c r="O66" s="118" t="s">
        <v>1148</v>
      </c>
      <c r="P66" s="79"/>
    </row>
    <row r="67" spans="1:16" s="7" customFormat="1" ht="24.75" customHeight="1" outlineLevel="1" x14ac:dyDescent="0.25">
      <c r="A67" s="138">
        <v>20</v>
      </c>
      <c r="B67" s="64" t="s">
        <v>2689</v>
      </c>
      <c r="C67" s="118" t="s">
        <v>31</v>
      </c>
      <c r="D67" s="63">
        <v>4600009262</v>
      </c>
      <c r="E67" s="139">
        <v>43515</v>
      </c>
      <c r="F67" s="139">
        <v>43829</v>
      </c>
      <c r="G67" s="154">
        <f t="shared" si="3"/>
        <v>10.466666666666667</v>
      </c>
      <c r="H67" s="64" t="s">
        <v>2696</v>
      </c>
      <c r="I67" s="115" t="s">
        <v>36</v>
      </c>
      <c r="J67" s="115" t="s">
        <v>142</v>
      </c>
      <c r="K67" s="66">
        <v>4311433156</v>
      </c>
      <c r="L67" s="65"/>
      <c r="M67" s="67"/>
      <c r="N67" s="65" t="s">
        <v>2634</v>
      </c>
      <c r="O67" s="118" t="s">
        <v>1148</v>
      </c>
      <c r="P67" s="79"/>
    </row>
    <row r="68" spans="1:16" s="7" customFormat="1" ht="24.75" customHeight="1" outlineLevel="1" x14ac:dyDescent="0.25">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25">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25">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25">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25">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25">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25">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25">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25">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25">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25">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25">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25">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25">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25">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25">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25">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25">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25">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25">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25">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25">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25">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25">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25">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25">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25">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25">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25">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25">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25">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25">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25">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25">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25">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25">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25">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25">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25">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25">
      <c r="A107" s="138">
        <v>60</v>
      </c>
      <c r="B107" s="64"/>
      <c r="C107" s="65"/>
      <c r="D107" s="63"/>
      <c r="E107" s="139"/>
      <c r="F107" s="139"/>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5" t="s">
        <v>2665</v>
      </c>
      <c r="C114" s="157" t="s">
        <v>31</v>
      </c>
      <c r="D114" s="114"/>
      <c r="E114" s="139"/>
      <c r="F114" s="139"/>
      <c r="G114" s="154" t="str">
        <f>IF(AND(E114&lt;&gt;"",F114&lt;&gt;""),((F114-E114)/30),"")</f>
        <v/>
      </c>
      <c r="H114" s="116"/>
      <c r="I114" s="115"/>
      <c r="J114" s="115"/>
      <c r="K114" s="117"/>
      <c r="L114" s="100" t="str">
        <f>+IF(AND(K114&gt;0,O114="Ejecución"),(K114/877802)*Tabla28[[#This Row],[% participación]],IF(AND(K114&gt;0,O114&lt;&gt;"Ejecución"),"-",""))</f>
        <v/>
      </c>
      <c r="M114" s="118"/>
      <c r="N114" s="167" t="str">
        <f>+IF(M118="No",1,IF(M118="Si","Ingrese %",""))</f>
        <v/>
      </c>
      <c r="O114" s="156" t="s">
        <v>1150</v>
      </c>
      <c r="P114" s="78"/>
    </row>
    <row r="115" spans="1:16" s="6" customFormat="1" ht="24.75" customHeight="1" x14ac:dyDescent="0.25">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25">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25">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1"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8"/>
      <c r="Z178" s="159" t="str">
        <f>IF(Y178&gt;0,SUM(E180+Y178),"")</f>
        <v/>
      </c>
      <c r="AA178" s="19"/>
      <c r="AB178" s="19"/>
    </row>
    <row r="179" spans="1:28" ht="23.25" x14ac:dyDescent="0.25">
      <c r="A179" s="9"/>
      <c r="B179" s="185" t="s">
        <v>2669</v>
      </c>
      <c r="C179" s="185"/>
      <c r="D179" s="185"/>
      <c r="E179" s="165">
        <v>0.02</v>
      </c>
      <c r="F179" s="164">
        <v>5.0000000000000001E-3</v>
      </c>
      <c r="G179" s="159">
        <f>IF(F179&gt;0,SUM(E179+F179),"")</f>
        <v>2.5000000000000001E-2</v>
      </c>
      <c r="H179" s="5"/>
      <c r="I179" s="185" t="s">
        <v>2671</v>
      </c>
      <c r="J179" s="185"/>
      <c r="K179" s="185"/>
      <c r="L179" s="185"/>
      <c r="M179" s="166">
        <v>0.02</v>
      </c>
      <c r="O179" s="8"/>
      <c r="Q179" s="19"/>
      <c r="R179" s="153">
        <f>IF(M179&gt;0,SUM(L179+M179),"")</f>
        <v>0.02</v>
      </c>
      <c r="T179" s="19"/>
      <c r="U179" s="231" t="s">
        <v>1166</v>
      </c>
      <c r="V179" s="231"/>
      <c r="W179" s="231"/>
      <c r="X179" s="24">
        <v>0.02</v>
      </c>
      <c r="Y179" s="158"/>
      <c r="Z179" s="159" t="str">
        <f>IF(Y179&gt;0,SUM(E181+Y179),"")</f>
        <v/>
      </c>
      <c r="AA179" s="19"/>
      <c r="AB179" s="19"/>
    </row>
    <row r="180" spans="1:28" ht="23.25" hidden="1" x14ac:dyDescent="0.25">
      <c r="A180" s="9"/>
      <c r="B180" s="171"/>
      <c r="C180" s="171"/>
      <c r="D180" s="171"/>
      <c r="E180" s="163"/>
      <c r="H180" s="5"/>
      <c r="I180" s="171"/>
      <c r="J180" s="171"/>
      <c r="K180" s="171"/>
      <c r="L180" s="171"/>
      <c r="M180" s="5"/>
      <c r="O180" s="8"/>
      <c r="Q180" s="19"/>
      <c r="R180" s="153" t="str">
        <f>IF(S180&gt;0,SUM(L180+S180),"")</f>
        <v/>
      </c>
      <c r="S180" s="158"/>
      <c r="T180" s="19"/>
      <c r="U180" s="231" t="s">
        <v>1167</v>
      </c>
      <c r="V180" s="231"/>
      <c r="W180" s="231"/>
      <c r="X180" s="24">
        <v>0.03</v>
      </c>
      <c r="Y180" s="158"/>
      <c r="Z180" s="159" t="str">
        <f>IF(Y180&gt;0,SUM(E182+Y180),"")</f>
        <v/>
      </c>
      <c r="AA180" s="19"/>
      <c r="AB180" s="19"/>
    </row>
    <row r="181" spans="1:28" ht="23.25" hidden="1" x14ac:dyDescent="0.25">
      <c r="A181" s="9"/>
      <c r="B181" s="171"/>
      <c r="C181" s="171"/>
      <c r="D181" s="171"/>
      <c r="E181" s="163"/>
      <c r="H181" s="5"/>
      <c r="I181" s="171"/>
      <c r="J181" s="171"/>
      <c r="K181" s="171"/>
      <c r="L181" s="171"/>
      <c r="M181" s="5"/>
      <c r="O181" s="8"/>
      <c r="Q181" s="19"/>
      <c r="R181" s="153" t="str">
        <f>IF(S181&gt;0,SUM(L181+S181),"")</f>
        <v/>
      </c>
      <c r="S181" s="158"/>
      <c r="T181" s="19"/>
      <c r="U181" s="19"/>
      <c r="V181" s="19"/>
      <c r="W181" s="19"/>
      <c r="X181" s="19"/>
      <c r="Y181" s="19"/>
      <c r="Z181" s="19"/>
      <c r="AA181" s="19"/>
      <c r="AB181" s="19"/>
    </row>
    <row r="182" spans="1:28" ht="23.25" hidden="1" x14ac:dyDescent="0.25">
      <c r="A182" s="9"/>
      <c r="B182" s="171"/>
      <c r="C182" s="171"/>
      <c r="D182" s="171"/>
      <c r="E182" s="163"/>
      <c r="H182" s="5"/>
      <c r="I182" s="171"/>
      <c r="J182" s="171"/>
      <c r="K182" s="171"/>
      <c r="L182" s="171"/>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2.5000000000000001E-2</v>
      </c>
      <c r="D185" s="91" t="s">
        <v>2628</v>
      </c>
      <c r="E185" s="94">
        <f>+(C185*SUM(K20:K35))</f>
        <v>36830348.600000001</v>
      </c>
      <c r="F185" s="92"/>
      <c r="G185" s="93"/>
      <c r="H185" s="88"/>
      <c r="I185" s="90" t="s">
        <v>2627</v>
      </c>
      <c r="J185" s="160">
        <f>+SUM(M179:M183)</f>
        <v>0.02</v>
      </c>
      <c r="K185" s="230" t="s">
        <v>2628</v>
      </c>
      <c r="L185" s="230"/>
      <c r="M185" s="94">
        <f>+J185*(SUM(K20:K35))</f>
        <v>29464278.879999999</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189" t="s">
        <v>2636</v>
      </c>
      <c r="C192" s="189"/>
      <c r="E192" s="5" t="s">
        <v>20</v>
      </c>
      <c r="H192" s="26" t="s">
        <v>24</v>
      </c>
      <c r="J192" s="5" t="s">
        <v>2637</v>
      </c>
      <c r="K192" s="5"/>
      <c r="M192" s="5"/>
      <c r="N192" s="5"/>
      <c r="O192" s="8"/>
      <c r="Q192" s="148"/>
      <c r="R192" s="149"/>
      <c r="S192" s="149"/>
      <c r="T192" s="148"/>
    </row>
    <row r="193" spans="1:18" x14ac:dyDescent="0.25">
      <c r="A193" s="9"/>
      <c r="C193" s="119">
        <v>23610</v>
      </c>
      <c r="D193" s="5"/>
      <c r="E193" s="120">
        <v>151</v>
      </c>
      <c r="F193" s="5"/>
      <c r="G193" s="5"/>
      <c r="H193" s="141" t="s">
        <v>2676</v>
      </c>
      <c r="J193" s="5"/>
      <c r="K193" s="121">
        <v>31594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2" t="s">
        <v>2677</v>
      </c>
      <c r="J211" s="27" t="s">
        <v>2622</v>
      </c>
      <c r="K211" s="142" t="s">
        <v>2679</v>
      </c>
      <c r="L211" s="21"/>
      <c r="M211" s="21"/>
      <c r="N211" s="21"/>
      <c r="O211" s="8"/>
    </row>
    <row r="212" spans="1:15" x14ac:dyDescent="0.25">
      <c r="A212" s="9"/>
      <c r="B212" s="27" t="s">
        <v>2619</v>
      </c>
      <c r="C212" s="141" t="s">
        <v>2676</v>
      </c>
      <c r="D212" s="21"/>
      <c r="G212" s="27" t="s">
        <v>2621</v>
      </c>
      <c r="H212" s="142" t="s">
        <v>2678</v>
      </c>
      <c r="J212" s="27" t="s">
        <v>2623</v>
      </c>
      <c r="K212" s="141"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SALAS03</cp:lastModifiedBy>
  <cp:lastPrinted>2020-12-25T20:40:17Z</cp:lastPrinted>
  <dcterms:created xsi:type="dcterms:W3CDTF">2020-10-14T21:57:42Z</dcterms:created>
  <dcterms:modified xsi:type="dcterms:W3CDTF">2020-12-28T17:15:00Z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