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073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<sst xmlns="http://schemas.openxmlformats.org/spreadsheetml/2006/main" count="3146" uniqueCount="2706">
  <si>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</si>
  <si>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</si>
  <si>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</si>
  <si>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</si>
  <si>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</si>
  <si>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</si>
  <si>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</si>
  <si>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</si>
  <si>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</si>
  <si>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</si>
  <si>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</si>
  <si>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</si>
  <si>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</si>
  <si>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</si>
  <si>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</si>
  <si>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</si>
  <si>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</si>
  <si>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</si>
  <si>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</si>
  <si>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</si>
  <si>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</si>
  <si>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</si>
  <si>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</si>
  <si>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</si>
  <si>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</si>
  <si>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</si>
  <si>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</si>
  <si>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</si>
  <si>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</si>
  <si>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</si>
  <si>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</si>
  <si>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</si>
  <si>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</si>
  <si>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</si>
  <si>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</si>
  <si>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</si>
  <si>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</si>
  <si>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</si>
  <si>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</si>
  <si>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</si>
  <si>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</si>
  <si>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</si>
  <si>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</si>
  <si>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</si>
  <si>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</si>
  <si>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</si>
  <si>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</si>
  <si>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</si>
  <si>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</si>
  <si>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</si>
  <si>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</si>
  <si>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</si>
  <si>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</si>
  <si>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</si>
  <si>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</si>
  <si>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</si>
  <si>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</si>
  <si>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</si>
  <si>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</si>
  <si>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</si>
  <si>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</si>
  <si>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</si>
  <si>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</si>
  <si>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</si>
  <si>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</si>
  <si>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</si>
  <si>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</si>
  <si>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</si>
  <si>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</si>
  <si>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</si>
  <si>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</si>
  <si>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</si>
  <si>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</si>
  <si>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</si>
  <si>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</si>
  <si>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</si>
  <si>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</si>
  <si>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</si>
  <si>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</si>
  <si>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</si>
  <si>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</si>
  <si>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</si>
  <si>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</si>
  <si>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</si>
  <si>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</si>
  <si>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</si>
  <si>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</si>
  <si>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</si>
  <si>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</si>
  <si>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</si>
  <si>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</si>
  <si>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</si>
  <si>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</si>
  <si>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</si>
  <si>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</si>
  <si>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</si>
  <si>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</si>
  <si>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</si>
  <si>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</si>
  <si>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</si>
  <si>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</si>
  <si>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</si>
  <si>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</si>
  <si>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</si>
  <si>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</si>
  <si>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</si>
  <si>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</si>
  <si>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</si>
  <si>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</si>
  <si>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</si>
  <si>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</si>
  <si>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</si>
  <si>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</si>
  <si>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</si>
  <si>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</si>
  <si>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</si>
  <si>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</si>
  <si>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</si>
  <si>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</si>
  <si>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</si>
  <si>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</si>
  <si>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</si>
  <si>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</si>
  <si>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</si>
  <si>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</si>
  <si>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</si>
  <si>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</si>
  <si>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</si>
  <si>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</si>
  <si>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</si>
  <si>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</si>
  <si>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</si>
  <si>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</si>
  <si>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</si>
  <si>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</si>
  <si>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</si>
  <si>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</si>
  <si>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</si>
  <si>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</si>
  <si>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</si>
  <si>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</si>
  <si>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</si>
  <si>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</si>
  <si>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</si>
  <si>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</si>
  <si>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</si>
  <si>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</si>
  <si>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</si>
  <si>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</si>
  <si>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</si>
  <si>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</si>
  <si>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</si>
  <si>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</si>
  <si>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</si>
  <si>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</si>
  <si>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</si>
  <si>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</si>
  <si>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</si>
  <si>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</si>
  <si>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</si>
  <si>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</si>
  <si>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</si>
  <si>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</si>
  <si>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</si>
  <si>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</si>
  <si>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</si>
  <si>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</si>
  <si>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</si>
  <si>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</si>
  <si>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</si>
  <si>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</si>
  <si>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</si>
  <si>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</si>
  <si>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</si>
  <si>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</si>
  <si>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</si>
  <si>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</si>
  <si>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</si>
  <si>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</si>
  <si>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</si>
  <si>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</si>
  <si>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</si>
  <si>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</si>
  <si>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</si>
  <si>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</si>
  <si>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</si>
  <si>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</si>
  <si>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</si>
  <si>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</si>
  <si>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</si>
  <si>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</si>
  <si>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</si>
  <si>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</si>
  <si>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</si>
  <si>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</si>
  <si>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</si>
  <si>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</si>
  <si>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</si>
  <si>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</si>
  <si>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</si>
  <si>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</si>
  <si>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</si>
  <si>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</si>
  <si>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</si>
  <si>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</si>
  <si>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</si>
  <si>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</si>
  <si>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</si>
  <si>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</si>
  <si>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</si>
  <si>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</si>
  <si>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</si>
  <si>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</si>
  <si>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</si>
  <si>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</si>
  <si>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</si>
  <si>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</si>
  <si>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</si>
  <si>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</si>
  <si>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</si>
  <si>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</si>
  <si>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</si>
  <si>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</si>
  <si>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</si>
  <si>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</si>
  <si>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</si>
  <si>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</si>
  <si>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</si>
  <si>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</si>
  <si>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</si>
  <si>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</si>
  <si>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</si>
  <si>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</si>
  <si>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</si>
  <si>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</si>
  <si>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</si>
  <si>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</si>
  <si>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</si>
  <si>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</si>
  <si>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</si>
  <si>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</si>
  <si>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</si>
  <si>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</si>
  <si>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</si>
  <si>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</si>
  <si>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</si>
  <si>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</si>
  <si>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</si>
  <si>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</si>
  <si>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</si>
  <si>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</si>
  <si>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</si>
  <si>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</si>
  <si>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</si>
  <si>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</si>
  <si>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</si>
  <si>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</si>
  <si>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</si>
  <si>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</si>
  <si>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</si>
  <si>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</si>
  <si>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</si>
  <si>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</si>
  <si>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</si>
  <si>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</si>
  <si>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</si>
  <si>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</si>
  <si>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</si>
  <si>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</si>
  <si>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</si>
  <si>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</si>
  <si>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</si>
  <si>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</si>
  <si>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</si>
  <si>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</si>
  <si>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</si>
  <si>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</si>
  <si>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</si>
  <si>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</si>
  <si>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</si>
  <si>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</si>
  <si>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</si>
  <si>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</si>
  <si>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</si>
  <si>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</si>
  <si>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</si>
  <si>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</si>
  <si>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</si>
  <si>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</si>
  <si>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</si>
  <si>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</si>
  <si>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</si>
  <si>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</si>
  <si>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</si>
  <si>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</si>
  <si>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</si>
  <si>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</si>
  <si>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</si>
  <si>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</si>
  <si>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</si>
  <si>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</si>
  <si>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</si>
  <si>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</si>
  <si>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</si>
  <si>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</si>
  <si>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</si>
  <si>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</si>
  <si>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</si>
  <si>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</si>
  <si>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</si>
  <si>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</si>
  <si>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</si>
  <si>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</si>
  <si>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</si>
  <si>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</si>
  <si>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</si>
  <si>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</si>
  <si>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</si>
  <si>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</si>
  <si>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</si>
  <si>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</si>
  <si>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</si>
  <si>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</si>
  <si>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</si>
  <si>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</si>
  <si>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</si>
  <si>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</si>
  <si>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</si>
  <si>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</si>
  <si>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</si>
  <si>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</si>
  <si>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</si>
  <si>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</si>
  <si>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</si>
  <si>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</si>
  <si>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</si>
  <si>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</si>
  <si>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</si>
  <si>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</si>
  <si>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</si>
  <si>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</si>
  <si>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</si>
  <si>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</si>
  <si>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</si>
  <si>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</si>
  <si>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</si>
  <si>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</si>
  <si>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</si>
  <si>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</si>
  <si>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</si>
  <si>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</si>
  <si>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</si>
  <si>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</si>
  <si>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</si>
  <si>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</si>
  <si>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</si>
  <si>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</si>
  <si>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</si>
  <si>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</si>
  <si>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</si>
  <si>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</si>
  <si>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</si>
  <si>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</si>
  <si>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</si>
  <si>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</si>
  <si>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</si>
  <si>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</si>
  <si>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</si>
  <si>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</si>
  <si>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</si>
  <si>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</si>
  <si>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</si>
  <si>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</si>
  <si>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</si>
  <si>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</si>
  <si>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</si>
  <si>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</si>
  <si>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</si>
  <si>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</si>
  <si>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</si>
  <si>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</si>
  <si>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</si>
  <si>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</si>
  <si>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</si>
  <si>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</si>
  <si>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</si>
  <si>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</si>
  <si>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</si>
  <si>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</si>
  <si>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</si>
  <si>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</si>
  <si>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</si>
  <si>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</si>
  <si>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</si>
  <si>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</si>
  <si>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</si>
  <si>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</si>
  <si>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</si>
  <si>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</si>
  <si>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</si>
  <si>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</si>
  <si>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</si>
  <si>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</si>
  <si>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</si>
  <si>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</si>
  <si>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</si>
  <si>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</si>
  <si>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</si>
  <si>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</si>
  <si>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</si>
  <si>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</si>
  <si>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</si>
  <si>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</si>
  <si>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</si>
  <si>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</si>
  <si>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</si>
  <si>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</si>
  <si>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</si>
  <si>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</si>
  <si>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</si>
  <si>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</si>
  <si>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</si>
  <si>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</si>
  <si>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</si>
  <si>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</si>
  <si>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</si>
  <si>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</si>
  <si>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</si>
  <si>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</si>
  <si>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</si>
  <si>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</si>
  <si>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</si>
  <si>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</si>
  <si>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</si>
  <si>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</si>
  <si>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</si>
  <si>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</si>
  <si>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</si>
  <si>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</si>
  <si>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</si>
  <si>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</si>
  <si>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</si>
  <si>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</si>
  <si>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</si>
  <si>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</si>
  <si>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</si>
  <si>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</si>
  <si>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</si>
  <si>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</si>
  <si>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</si>
  <si>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</si>
  <si>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</si>
  <si>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</si>
  <si>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</si>
  <si>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</si>
  <si>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</si>
  <si>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</si>
  <si>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</si>
  <si>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</si>
  <si>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</si>
  <si>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</si>
  <si>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</si>
  <si>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</si>
  <si>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</si>
  <si>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</si>
  <si>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</si>
  <si>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</si>
  <si>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</si>
  <si>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</si>
  <si>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</si>
  <si>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</si>
  <si>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</si>
  <si>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</si>
  <si>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</si>
  <si>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</si>
  <si>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</si>
  <si>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</si>
  <si>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</si>
  <si>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</si>
  <si>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</si>
  <si>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</si>
  <si>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</si>
  <si>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</si>
  <si>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</si>
  <si>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</si>
  <si>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</si>
  <si>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</si>
  <si>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</si>
  <si>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</si>
  <si>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</si>
  <si>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</si>
  <si>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</si>
  <si>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</si>
  <si>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</si>
  <si>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</si>
  <si>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</si>
  <si>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</si>
  <si>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</si>
  <si>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</si>
  <si>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</si>
  <si>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</si>
  <si>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</si>
  <si>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</si>
  <si>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</si>
  <si>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</si>
  <si>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</si>
  <si>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</si>
  <si>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</si>
  <si>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</si>
  <si>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</si>
  <si>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</si>
  <si>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</si>
  <si>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</si>
  <si>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</si>
  <si>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</si>
  <si>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</si>
  <si>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</si>
  <si>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</si>
  <si>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</si>
  <si>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</si>
  <si>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</si>
  <si>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</si>
  <si>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</si>
  <si>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</si>
  <si>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</si>
  <si>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</si>
  <si>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</si>
  <si>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</si>
  <si>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</si>
  <si>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</si>
  <si>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</si>
  <si>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</si>
  <si>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</si>
  <si>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</si>
  <si>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</si>
  <si>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</si>
  <si>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</si>
  <si>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</si>
  <si>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</si>
  <si>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</si>
  <si>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</si>
  <si>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</si>
  <si>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</si>
  <si>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</si>
  <si>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</si>
  <si>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</si>
  <si>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</si>
  <si>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</si>
  <si>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</si>
  <si>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</si>
  <si>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</si>
  <si>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</si>
  <si>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</si>
  <si>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</si>
  <si>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</si>
  <si>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</si>
  <si>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</si>
  <si>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</si>
  <si>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</si>
  <si>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</si>
  <si>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</si>
  <si>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</si>
  <si>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</si>
  <si>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</si>
  <si>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</si>
  <si>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</si>
  <si>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</si>
  <si>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</si>
  <si>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</si>
  <si>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</si>
  <si>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</si>
  <si>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</si>
  <si>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</si>
  <si>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</si>
  <si>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</si>
  <si>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</si>
  <si>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</si>
  <si>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</si>
  <si>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</si>
  <si>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</si>
  <si>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</si>
  <si>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</si>
  <si>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</si>
  <si>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</si>
  <si>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</si>
  <si>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</si>
  <si>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</si>
  <si>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</si>
  <si>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</si>
  <si>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</si>
  <si>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</si>
  <si>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</si>
  <si>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</si>
  <si>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</si>
  <si>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</si>
  <si>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</si>
  <si>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</si>
  <si>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</si>
  <si>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</si>
  <si>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</si>
  <si>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</si>
  <si>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</si>
  <si>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</si>
  <si>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</si>
  <si>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</si>
  <si>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</si>
  <si>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</si>
  <si>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</si>
  <si>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</si>
  <si>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</si>
  <si>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</si>
  <si>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</si>
  <si>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</si>
  <si>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</si>
  <si>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</si>
  <si>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</si>
  <si>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</si>
  <si>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</si>
  <si>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</si>
  <si>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</si>
  <si>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</si>
  <si>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</si>
  <si>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</si>
  <si>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</si>
  <si>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</si>
  <si>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</si>
  <si>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</si>
  <si>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</si>
  <si>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</si>
  <si>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</si>
  <si>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</si>
  <si>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</si>
  <si>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</si>
  <si>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</si>
  <si>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</si>
  <si>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</si>
  <si>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</si>
  <si>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</si>
  <si>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</si>
  <si>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</si>
  <si>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</si>
  <si>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</si>
  <si>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</si>
  <si>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</si>
  <si>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</si>
  <si>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</si>
  <si>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</si>
  <si>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</si>
  <si>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</si>
  <si>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</si>
  <si>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</si>
  <si>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</si>
  <si>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</si>
  <si>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</si>
  <si>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</si>
  <si>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</si>
  <si>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</si>
  <si>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</si>
  <si>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</si>
  <si>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</si>
  <si>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</si>
  <si>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</si>
  <si>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</si>
  <si>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</si>
  <si>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</si>
  <si>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</si>
  <si>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</si>
  <si>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</si>
  <si>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</si>
  <si>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</si>
  <si>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</si>
  <si>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</si>
  <si>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</si>
  <si>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</si>
  <si>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</si>
  <si>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</si>
  <si>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</si>
  <si>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</si>
  <si>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</si>
  <si>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</si>
  <si>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</si>
  <si>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</si>
  <si>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</si>
  <si>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</si>
  <si>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</si>
  <si>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</si>
  <si>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</si>
  <si>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</si>
  <si>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</si>
  <si>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</si>
  <si>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</si>
  <si>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</si>
  <si>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</si>
  <si>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</si>
  <si>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</si>
  <si>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</si>
  <si>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</si>
  <si>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</si>
  <si>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</si>
  <si>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</si>
  <si>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</si>
  <si>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</si>
  <si>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</si>
  <si>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</si>
  <si>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</si>
  <si>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</si>
  <si>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</si>
  <si>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</si>
  <si>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</si>
  <si>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</si>
  <si>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</si>
  <si>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</si>
  <si>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</si>
  <si>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</si>
  <si>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</si>
  <si>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</si>
  <si>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</si>
  <si>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</si>
  <si>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</si>
  <si>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</si>
  <si>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</si>
  <si>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</si>
  <si>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</si>
  <si>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</si>
  <si>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</si>
  <si>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</si>
  <si>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</si>
  <si>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</si>
  <si>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</si>
  <si>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</si>
  <si>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</si>
  <si>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</si>
  <si>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</si>
  <si>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</si>
  <si>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</si>
  <si>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</si>
  <si>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</si>
  <si>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</si>
  <si>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</si>
  <si>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</si>
  <si>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</si>
  <si>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</si>
  <si>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</si>
  <si>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</si>
  <si>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</si>
  <si>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</si>
  <si>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</si>
  <si>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</si>
  <si>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</si>
  <si>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</si>
  <si>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</si>
  <si>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</si>
  <si>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</si>
  <si>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</si>
  <si>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</si>
  <si>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</si>
  <si>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</si>
  <si>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</si>
  <si>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</si>
  <si>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</si>
  <si>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</si>
  <si>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</si>
  <si>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</si>
  <si>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</si>
  <si>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</si>
  <si>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</si>
  <si>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</si>
  <si>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</si>
  <si>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</si>
  <si>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</si>
  <si>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</si>
  <si>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</si>
  <si>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</si>
  <si>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</si>
  <si>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</si>
  <si>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</si>
  <si>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</si>
  <si>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</si>
  <si>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</si>
  <si>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</si>
  <si>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</si>
  <si>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</si>
  <si>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</si>
  <si>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</si>
  <si>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</si>
  <si>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</si>
  <si>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</si>
  <si>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</si>
  <si>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</si>
  <si>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</si>
  <si>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</si>
  <si>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</si>
  <si>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</si>
  <si>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</si>
  <si>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</si>
  <si>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</si>
  <si>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</si>
  <si>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</si>
  <si>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</si>
  <si>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</si>
  <si>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</si>
  <si>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</si>
  <si>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</si>
  <si>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</si>
  <si>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</si>
  <si>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</si>
  <si>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</si>
  <si>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</si>
  <si>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</si>
  <si>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</si>
  <si>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</si>
  <si>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</si>
  <si>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</si>
  <si>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</si>
  <si>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</si>
  <si>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</si>
  <si>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</si>
  <si>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</si>
  <si>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</si>
  <si>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</si>
  <si>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</si>
  <si>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</si>
  <si>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</si>
  <si>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</si>
  <si>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</si>
  <si>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</si>
  <si>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</si>
  <si>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</si>
  <si>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</si>
  <si>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</si>
  <si>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</si>
  <si>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</si>
  <si>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</si>
  <si>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</si>
  <si>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</si>
  <si>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</si>
  <si>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</si>
  <si>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</si>
  <si>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</si>
  <si>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</si>
  <si>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</si>
  <si>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</si>
  <si>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</si>
  <si>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</si>
  <si>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</si>
  <si>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</si>
  <si>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</si>
  <si>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</si>
  <si>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</si>
  <si>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</si>
  <si>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</si>
  <si>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</si>
  <si>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</si>
  <si>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</si>
  <si>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</si>
  <si>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</si>
  <si>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</si>
  <si>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</si>
  <si>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</si>
  <si>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</si>
  <si>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</si>
  <si>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</si>
  <si>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</si>
  <si>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</si>
  <si>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</si>
  <si>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</si>
  <si>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</si>
  <si>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</si>
  <si>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</si>
  <si>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</si>
  <si>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</si>
  <si>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</si>
  <si>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</si>
  <si>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</si>
  <si>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</si>
  <si>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</si>
  <si>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</si>
  <si>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</si>
  <si>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</si>
  <si>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</si>
  <si>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</si>
  <si>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</si>
  <si>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</si>
  <si>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</si>
  <si>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</si>
  <si>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</si>
  <si>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</si>
  <si>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</si>
  <si>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</si>
  <si>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</si>
  <si>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</si>
  <si>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</si>
  <si>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</si>
  <si>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</si>
  <si>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</si>
  <si>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</si>
  <si>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</si>
  <si>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</si>
  <si>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</si>
  <si>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</si>
  <si>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</si>
  <si>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</si>
  <si>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</si>
  <si>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</si>
  <si>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</si>
  <si>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</si>
  <si>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</si>
  <si>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</si>
  <si>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</si>
  <si>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</si>
  <si>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</si>
  <si>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</si>
  <si>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</si>
  <si>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</si>
  <si>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</si>
  <si>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</si>
  <si>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</si>
  <si>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</si>
  <si>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</si>
  <si>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</si>
  <si>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</si>
  <si>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</si>
  <si>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</si>
  <si>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</si>
  <si>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</si>
  <si>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</si>
  <si>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</si>
  <si>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</si>
  <si>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</si>
  <si>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</si>
  <si>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</si>
  <si>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</si>
  <si>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</si>
  <si>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</si>
  <si>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</si>
  <si>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</si>
  <si>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</si>
  <si>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</si>
  <si>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</si>
  <si>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</si>
  <si>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</si>
  <si>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</si>
  <si>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</si>
  <si>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</si>
  <si>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</si>
  <si>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</si>
  <si>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</si>
  <si>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</si>
  <si>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</si>
  <si>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</si>
  <si>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</si>
  <si>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</si>
  <si>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</si>
  <si>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</si>
  <si>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</si>
  <si>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</si>
  <si>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</si>
  <si>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</si>
  <si>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</si>
  <si>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</si>
  <si>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</si>
  <si>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</si>
  <si>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</si>
  <si>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</si>
  <si>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</si>
  <si>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</si>
  <si>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</si>
  <si>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</si>
  <si>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</si>
  <si>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</si>
  <si>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</si>
  <si>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</si>
  <si>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</si>
  <si>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</si>
  <si>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</si>
  <si>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</si>
  <si>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</si>
  <si>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</si>
  <si>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</si>
  <si>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</si>
  <si>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</si>
  <si>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</si>
  <si>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</si>
  <si>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</si>
  <si>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</si>
  <si>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</si>
  <si>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</si>
  <si>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</si>
  <si>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</si>
  <si>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</si>
  <si>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</si>
  <si>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</si>
  <si>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</si>
  <si>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</si>
  <si>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</si>
  <si>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</si>
  <si>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</si>
  <si>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</si>
  <si>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</si>
  <si>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</si>
  <si>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</si>
  <si>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</si>
  <si>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</si>
  <si>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</si>
  <si>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</si>
  <si>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</si>
  <si>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</si>
  <si>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</si>
  <si>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</si>
  <si>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</si>
  <si>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</si>
  <si>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</si>
  <si>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</si>
  <si>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</si>
  <si>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</si>
  <si>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</si>
  <si>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</si>
  <si>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</si>
  <si>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</si>
  <si>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</si>
  <si>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</si>
  <si>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</si>
  <si>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</si>
  <si>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</si>
  <si>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</si>
  <si>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</si>
  <si>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</si>
  <si>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</si>
  <si>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</si>
  <si>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</si>
  <si>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</si>
  <si>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</si>
  <si>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</si>
  <si>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</si>
  <si>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</si>
  <si>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</si>
  <si>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</si>
  <si>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</si>
  <si>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</si>
  <si>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</si>
  <si>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</si>
  <si>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</si>
  <si>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</si>
  <si>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</si>
  <si>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</si>
  <si>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</si>
  <si>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</si>
  <si>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</si>
  <si>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</si>
  <si>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</si>
  <si>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</si>
  <si>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</si>
  <si>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</si>
  <si>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</si>
  <si>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</si>
  <si>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</si>
  <si>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</si>
  <si>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</si>
  <si>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</si>
  <si>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</si>
  <si>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</si>
  <si>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</si>
  <si>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</si>
  <si>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</si>
  <si>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</si>
  <si>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</si>
  <si>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</si>
  <si>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</si>
  <si>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</si>
  <si>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</si>
  <si>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</si>
  <si>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</si>
  <si>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</si>
  <si>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</si>
  <si>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</si>
  <si>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</si>
  <si>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</si>
  <si>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</si>
  <si>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</si>
  <si>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</si>
  <si>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</si>
  <si>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</si>
  <si>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</si>
  <si>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</si>
  <si>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</si>
  <si>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</si>
  <si>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</si>
  <si>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</si>
  <si>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</si>
  <si>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</si>
  <si>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</si>
  <si>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</si>
  <si>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</si>
  <si>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</si>
  <si>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</si>
  <si>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</si>
  <si>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</si>
  <si>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</si>
  <si>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</si>
  <si>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</si>
  <si>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</si>
  <si>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</si>
  <si>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</si>
  <si>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</si>
  <si>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</si>
  <si>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</si>
  <si>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</si>
  <si>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</si>
  <si>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</si>
  <si>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</si>
  <si>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</si>
  <si>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</si>
  <si>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</si>
  <si>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</si>
  <si>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</si>
  <si>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</si>
  <si>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</si>
  <si>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</si>
  <si>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</si>
  <si>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</si>
  <si>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</si>
  <si>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</si>
  <si>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</si>
  <si>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</si>
  <si>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</si>
  <si>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</si>
  <si>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</si>
  <si>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</si>
  <si>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</si>
  <si>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</si>
  <si>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</si>
  <si>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</si>
  <si>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</si>
  <si>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</si>
  <si>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</si>
  <si>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</si>
  <si>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</si>
  <si>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</si>
  <si>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</si>
  <si>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</si>
  <si>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</si>
  <si>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</si>
  <si>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</si>
  <si>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</si>
  <si>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</si>
  <si>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</si>
  <si>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</si>
  <si>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</si>
  <si>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</si>
  <si>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</si>
  <si>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</si>
  <si>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</si>
  <si>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</si>
  <si>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</si>
  <si>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</si>
  <si>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</si>
  <si>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</si>
  <si>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</si>
  <si>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</si>
  <si>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</si>
  <si>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</si>
  <si>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</si>
  <si>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</si>
  <si>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</si>
  <si>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</si>
  <si>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</si>
  <si>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</si>
  <si>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</si>
  <si>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</si>
  <si>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</si>
  <si>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</si>
  <si>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</si>
  <si>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</si>
  <si>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</si>
  <si>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</si>
  <si>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</si>
  <si>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</si>
  <si>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</si>
  <si>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</si>
  <si>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</si>
  <si>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</si>
  <si>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</si>
  <si>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</si>
  <si>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</si>
  <si>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</si>
  <si>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</si>
  <si>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</si>
  <si>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</si>
  <si>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</si>
  <si>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</si>
  <si>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</si>
  <si>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</si>
  <si>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</si>
  <si>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</si>
  <si>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</si>
  <si>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</si>
  <si>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</si>
  <si>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</si>
  <si>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</si>
  <si>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</si>
  <si>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</si>
  <si>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</si>
  <si>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</si>
  <si>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</si>
  <si>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</si>
  <si>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</si>
  <si>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</si>
  <si>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</si>
  <si>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</si>
  <si>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</si>
  <si>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</si>
  <si>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</si>
  <si>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</si>
  <si>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</si>
  <si>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</si>
  <si>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</si>
  <si>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</si>
  <si>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</si>
  <si>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</si>
  <si>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</si>
  <si>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</si>
  <si>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</si>
  <si>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</si>
  <si>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</si>
  <si>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</si>
  <si>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</si>
  <si>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</si>
  <si>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</si>
  <si>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</si>
  <si>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</si>
  <si>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</si>
  <si>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</si>
  <si>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</si>
  <si>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</si>
  <si>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</si>
  <si>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</si>
  <si>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</si>
  <si>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</si>
  <si>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</si>
  <si>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</si>
  <si>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</si>
  <si>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</si>
  <si>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</si>
  <si>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</si>
  <si>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</si>
  <si>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</si>
  <si>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</si>
  <si>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</si>
  <si>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</si>
  <si>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</si>
  <si>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</si>
  <si>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</si>
  <si>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</si>
  <si>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</si>
  <si>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</si>
  <si>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</si>
  <si>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</si>
  <si>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</si>
  <si>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</si>
  <si>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</si>
  <si>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</si>
  <si>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</si>
  <si>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</si>
  <si>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</si>
  <si>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</si>
  <si>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</si>
  <si>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</si>
  <si>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</si>
  <si>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</si>
  <si>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</si>
  <si>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</si>
  <si>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</si>
  <si>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</si>
  <si>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</si>
  <si>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</si>
  <si>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</si>
  <si>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</si>
  <si>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</si>
  <si>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</si>
  <si>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</si>
  <si>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</si>
  <si>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</si>
  <si>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</si>
  <si>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</si>
  <si>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</si>
  <si>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</si>
  <si>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</si>
  <si>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</si>
  <si>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</si>
  <si>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</si>
  <si>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</si>
  <si>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</si>
  <si>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</si>
  <si>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</si>
  <si>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</si>
  <si>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</si>
  <si>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</si>
  <si>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</si>
  <si>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</si>
  <si>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</si>
  <si>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</si>
  <si>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</si>
  <si>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</si>
  <si>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</si>
  <si>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</si>
  <si>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</si>
  <si>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</si>
  <si>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</si>
  <si>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</si>
  <si>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</si>
  <si>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</si>
  <si>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</si>
  <si>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</si>
  <si>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</si>
  <si>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</si>
  <si>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</si>
  <si>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</si>
  <si>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</si>
  <si>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</si>
  <si>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</si>
  <si>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</si>
  <si>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</si>
  <si>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</si>
  <si>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</si>
  <si>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</si>
  <si>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</si>
  <si>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</si>
  <si>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</si>
  <si>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</si>
  <si>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</si>
  <si>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</si>
  <si>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</si>
  <si>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</si>
  <si>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</si>
  <si>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</si>
  <si>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</si>
  <si>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</si>
  <si>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</si>
  <si>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</si>
  <si>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</si>
  <si>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</si>
  <si>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</si>
  <si>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</si>
  <si>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</si>
  <si>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</si>
  <si>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</si>
  <si>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</si>
  <si>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</si>
  <si>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</si>
  <si>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</si>
  <si>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</si>
  <si>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</si>
  <si>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</si>
  <si>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</si>
  <si>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</si>
  <si>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</si>
  <si>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</si>
  <si>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</si>
  <si>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</si>
  <si>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</si>
  <si>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</si>
  <si>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</si>
  <si>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</si>
  <si>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</si>
  <si>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</si>
  <si>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</si>
  <si>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</si>
  <si>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</si>
  <si>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</si>
  <si>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</si>
  <si>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</si>
  <si>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</si>
  <si>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</si>
  <si>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</si>
  <si>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</si>
  <si>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</si>
  <si>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</si>
  <si>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</si>
  <si>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</si>
  <si>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</si>
  <si>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</si>
  <si>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</si>
  <si>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</si>
  <si>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</si>
  <si>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</si>
  <si>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</si>
  <si>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</si>
  <si>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</si>
  <si>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</si>
  <si>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</si>
  <si>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</si>
  <si>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</si>
  <si>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</si>
  <si>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</si>
  <si>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</si>
  <si>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</si>
  <si>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</si>
  <si>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</si>
  <si>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</si>
  <si>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</si>
  <si>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</si>
  <si>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</si>
  <si>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</si>
  <si>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</si>
  <si>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</si>
  <si>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</si>
  <si>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</si>
  <si>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</si>
  <si>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</si>
  <si>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</si>
  <si>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</si>
  <si>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</si>
  <si>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</si>
  <si>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</si>
  <si>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</si>
  <si>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</si>
  <si>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</si>
  <si>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</si>
  <si>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</si>
  <si>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</si>
  <si>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</si>
  <si>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</si>
  <si>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</si>
  <si>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</si>
  <si>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</si>
  <si>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</si>
  <si>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</si>
  <si>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</si>
  <si>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</si>
  <si>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</si>
  <si>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</si>
  <si>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</si>
  <si>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</si>
  <si>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</si>
  <si>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</si>
  <si>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</si>
  <si>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</si>
  <si>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</si>
  <si>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</si>
  <si>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</si>
  <si>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</si>
  <si>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</si>
  <si>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</si>
  <si>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</si>
  <si>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</si>
  <si>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</si>
  <si>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</si>
  <si>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</si>
  <si>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</si>
  <si>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</si>
  <si>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</si>
  <si>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</si>
  <si>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</si>
  <si>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</si>
  <si>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</si>
  <si>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</si>
  <si>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</si>
  <si>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</si>
  <si>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</si>
  <si>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</si>
  <si>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</si>
  <si>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</si>
  <si>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</si>
  <si>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</si>
  <si>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</si>
  <si>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</si>
  <si>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</si>
  <si>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</si>
  <si>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</si>
  <si>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</si>
  <si>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</si>
  <si>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</si>
  <si>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</si>
  <si>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</si>
  <si>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</si>
  <si>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</si>
  <si>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</si>
  <si>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</si>
  <si>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</si>
  <si>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</si>
  <si>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</si>
  <si>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</si>
  <si>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</si>
  <si>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</si>
  <si>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</si>
  <si>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</si>
  <si>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</si>
  <si>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</si>
  <si>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</si>
  <si>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</si>
  <si>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</si>
  <si>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</si>
  <si>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</si>
  <si>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</si>
  <si>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</si>
  <si>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</si>
  <si>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</si>
  <si>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</si>
  <si>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</si>
  <si>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</si>
  <si>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</si>
  <si>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</si>
  <si>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</si>
  <si>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</si>
  <si>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</si>
  <si>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</si>
  <si>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</si>
  <si>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</si>
  <si>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</si>
  <si>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</si>
  <si>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</si>
  <si>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</si>
  <si>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</si>
  <si>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</si>
  <si>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</si>
  <si>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</si>
  <si>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</si>
  <si>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</si>
  <si>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</si>
  <si>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</si>
  <si>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</si>
  <si>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</si>
  <si>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</si>
  <si>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</si>
  <si>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</si>
  <si>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</si>
  <si>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</si>
  <si>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</si>
  <si>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</si>
  <si>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</si>
  <si>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</si>
  <si>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</si>
  <si>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</si>
  <si>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</si>
  <si>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</si>
  <si>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</si>
  <si>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</si>
  <si>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</si>
  <si>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</si>
  <si>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</si>
  <si>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</si>
  <si>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</si>
  <si>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</si>
  <si>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</si>
  <si>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</si>
  <si>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</si>
  <si>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</si>
  <si>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</si>
  <si>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</si>
  <si>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</si>
  <si>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</si>
  <si>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</si>
  <si>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</si>
  <si>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</si>
  <si>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</si>
  <si>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</si>
  <si>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</si>
  <si>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</si>
  <si>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</si>
  <si>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</si>
  <si>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</si>
  <si>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</si>
  <si>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</si>
  <si>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</si>
  <si>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</si>
  <si>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</si>
  <si>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</si>
  <si>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</si>
  <si>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</si>
  <si>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</si>
  <si>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</si>
  <si>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</si>
  <si>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</si>
  <si>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</si>
  <si>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</si>
  <si>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</si>
  <si>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</si>
  <si>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</si>
  <si>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</si>
  <si>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</si>
  <si>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</si>
  <si>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</si>
  <si>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</si>
  <si>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</si>
  <si>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</si>
  <si>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</si>
  <si>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</si>
  <si>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</si>
  <si>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</si>
  <si>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</si>
  <si>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</si>
  <si>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</si>
  <si>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</si>
  <si>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</si>
  <si>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</si>
  <si>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</si>
  <si>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</si>
  <si>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</si>
  <si>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</si>
  <si>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</si>
  <si>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</si>
  <si>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</si>
  <si>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</si>
  <si>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</si>
  <si>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</si>
  <si>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</si>
  <si>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</si>
  <si>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</si>
  <si>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</si>
  <si>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</si>
  <si>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</si>
  <si>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</si>
  <si>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</si>
  <si>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</si>
  <si>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</si>
  <si>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</si>
  <si>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</si>
  <si>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</si>
  <si>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</si>
  <si>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</si>
  <si>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</si>
  <si>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</si>
  <si>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</si>
  <si>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</si>
  <si>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</si>
  <si>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</si>
  <si>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</si>
  <si>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</si>
  <si>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</si>
  <si>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</si>
  <si>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</si>
  <si>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</si>
  <si>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</si>
  <si>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</si>
  <si>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</si>
  <si>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</si>
  <si>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</si>
  <si>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</si>
  <si>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</si>
  <si>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</si>
  <si>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</si>
  <si>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</si>
  <si>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</si>
  <si>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</si>
  <si>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</si>
  <si>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</si>
  <si>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</si>
  <si>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</si>
  <si>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</si>
  <si>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</si>
  <si>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</si>
  <si>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</si>
  <si>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</si>
  <si>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</si>
  <si>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</si>
  <si>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</si>
  <si>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</si>
  <si>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</si>
  <si>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</si>
  <si>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</si>
  <si>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</si>
  <si>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</si>
  <si>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</si>
  <si>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</si>
  <si>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</si>
  <si>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</si>
  <si>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</si>
  <si>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</si>
  <si>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</si>
  <si>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</si>
  <si>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</si>
  <si>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</si>
  <si>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</si>
  <si>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</si>
  <si>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</si>
  <si>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</si>
  <si>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</si>
  <si>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</si>
  <si>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</si>
  <si>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</si>
  <si>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</si>
  <si>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</si>
  <si>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</si>
  <si>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</si>
  <si>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</si>
  <si>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</si>
  <si>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</si>
  <si>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</si>
  <si>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</si>
  <si>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</si>
  <si>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</si>
  <si>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</si>
  <si>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</si>
  <si>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</si>
  <si>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</si>
  <si>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</si>
  <si>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</si>
  <si>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</si>
  <si>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</si>
  <si>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</si>
  <si>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</si>
  <si>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</si>
  <si>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</si>
  <si>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</si>
  <si>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</si>
  <si>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</si>
  <si>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</si>
  <si>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</si>
  <si>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</si>
  <si>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</si>
  <si>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</si>
  <si>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</si>
  <si>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</si>
  <si>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</si>
  <si>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</si>
  <si>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</si>
  <si>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</si>
  <si>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</si>
  <si>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</si>
  <si>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</si>
  <si>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</si>
  <si>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</si>
  <si>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</si>
  <si>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</si>
  <si>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</si>
  <si>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</si>
  <si>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</si>
  <si>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</si>
  <si>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</si>
  <si>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</si>
  <si>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</si>
  <si>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</si>
  <si>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</si>
  <si>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</si>
  <si>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</si>
  <si>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</si>
  <si>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</si>
  <si>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</si>
  <si>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</si>
  <si>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</si>
  <si>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</si>
  <si>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</si>
  <si>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</si>
  <si>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</si>
  <si>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</si>
  <si>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</si>
  <si>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</si>
  <si>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</si>
  <si>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</si>
  <si>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</si>
  <si>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</si>
  <si>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</si>
  <si>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</si>
  <si>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</si>
  <si>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</si>
  <si>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</si>
  <si>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</si>
  <si>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</si>
  <si>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</si>
  <si>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</si>
  <si>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</si>
  <si>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</si>
  <si>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</si>
  <si>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</si>
  <si>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</si>
  <si>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</si>
  <si>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</si>
  <si>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</si>
  <si>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</si>
  <si>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</si>
  <si>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</si>
  <si>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</si>
  <si>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</si>
  <si>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</si>
  <si>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</si>
  <si>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</si>
  <si>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</si>
  <si>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</si>
  <si>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</si>
  <si>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</si>
  <si>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</si>
  <si>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</si>
  <si>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</si>
  <si>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</si>
  <si>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</si>
  <si>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</si>
  <si>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</si>
  <si>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</si>
  <si>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</si>
  <si>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</si>
  <si>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</si>
  <si>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</si>
  <si>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</si>
  <si>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</si>
  <si>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</si>
  <si>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</si>
  <si>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</si>
  <si>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</si>
  <si>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</si>
  <si>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</si>
  <si>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</si>
  <si>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</si>
  <si>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</si>
  <si>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</si>
  <si>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</si>
  <si>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</si>
  <si>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</si>
  <si>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</si>
  <si>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</si>
  <si>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</si>
  <si>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</si>
  <si>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</si>
  <si>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</si>
  <si>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</si>
  <si>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</si>
  <si>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</si>
  <si>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</si>
  <si>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</si>
  <si>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</si>
  <si>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</si>
  <si>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</si>
  <si>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</si>
  <si>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</si>
  <si>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</si>
  <si>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</si>
  <si>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</si>
  <si>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</si>
  <si>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</si>
  <si>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</si>
  <si>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</si>
  <si>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</si>
  <si>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</si>
  <si>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</si>
  <si>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</si>
  <si>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</si>
  <si>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</si>
  <si>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</si>
  <si>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</si>
  <si>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</si>
  <si>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</si>
  <si>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</si>
  <si>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</si>
  <si>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</si>
  <si>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</si>
  <si>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</si>
  <si>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</si>
  <si>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</si>
  <si>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</si>
  <si>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</si>
  <si>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</si>
  <si>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</si>
  <si>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</si>
  <si>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</si>
  <si>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</si>
  <si>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</si>
  <si>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</si>
  <si>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</si>
  <si>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</si>
  <si>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</si>
  <si>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</si>
  <si>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</si>
  <si>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</si>
  <si>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</si>
  <si>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</si>
  <si>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</si>
  <si>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</si>
  <si>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</si>
  <si>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</si>
  <si>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</si>
  <si>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</si>
  <si>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</si>
  <si>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</si>
  <si>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</si>
  <si>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</si>
  <si>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</si>
  <si>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</si>
  <si>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</si>
  <si>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</si>
  <si>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</si>
  <si>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</si>
  <si>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</si>
  <si>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</si>
  <si>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</si>
  <si>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</si>
  <si>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</si>
  <si>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</si>
  <si>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</si>
  <si>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</si>
  <si>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</si>
  <si>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</si>
  <si>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</si>
  <si>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</si>
  <si>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</si>
  <si>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</si>
  <si>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</si>
  <si>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</si>
  <si>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</si>
  <si>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</si>
  <si>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</si>
  <si>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</si>
  <si>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</si>
  <si>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</si>
  <si>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</si>
  <si>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</si>
  <si>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</si>
  <si>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</si>
  <si>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</si>
  <si>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</si>
  <si>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</si>
  <si>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</si>
  <si>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</si>
  <si>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</si>
  <si>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</si>
  <si>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</si>
  <si>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</si>
  <si>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</si>
  <si>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</si>
  <si>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</si>
  <si>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</si>
  <si>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</si>
  <si>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</si>
  <si>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</si>
  <si>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</si>
  <si>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</si>
  <si>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</si>
  <si>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</si>
  <si>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</si>
  <si>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</si>
  <si>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</si>
  <si>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</si>
  <si>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</si>
  <si>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</si>
  <si>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</si>
  <si>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</si>
  <si>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</si>
  <si>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</si>
  <si>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</si>
  <si>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</si>
  <si>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</si>
  <si>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</si>
  <si>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</si>
  <si>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</si>
  <si>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</si>
  <si>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</si>
  <si>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</si>
  <si>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</si>
  <si>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</si>
  <si>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</si>
  <si>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</si>
  <si>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</si>
  <si>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</si>
  <si>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</si>
  <si>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</si>
  <si>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</si>
  <si>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</si>
  <si>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</si>
  <si>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</si>
  <si>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</si>
  <si>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</si>
  <si>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</si>
  <si>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</si>
  <si>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</si>
  <si>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</si>
  <si>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</si>
  <si>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</si>
  <si>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</si>
  <si>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</si>
  <si>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</si>
  <si>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</si>
  <si>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</si>
  <si>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</si>
  <si>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</si>
  <si>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</si>
  <si>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</si>
  <si>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</si>
  <si>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</si>
  <si>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</si>
  <si>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</si>
  <si>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</si>
  <si>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</si>
  <si>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</si>
  <si>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</si>
  <si>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</si>
  <si>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</si>
  <si>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</si>
  <si>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</si>
  <si>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</si>
  <si>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</si>
  <si>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</si>
  <si>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</si>
  <si>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</si>
  <si>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</si>
  <si>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</si>
  <si>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</si>
  <si>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</si>
  <si>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</si>
  <si>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</si>
  <si>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</si>
  <si>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</si>
  <si>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</si>
  <si>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</si>
  <si>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</si>
  <si>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</si>
  <si>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</si>
  <si>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</si>
  <si>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</si>
  <si>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</si>
  <si>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</si>
  <si>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</si>
  <si>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</si>
  <si>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</si>
  <si>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</si>
  <si>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</si>
  <si>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</si>
  <si>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</si>
  <si>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</si>
  <si>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</si>
  <si>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</si>
  <si>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</si>
  <si>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</si>
  <si>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</si>
  <si>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</si>
  <si>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</si>
  <si>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</si>
  <si>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</si>
  <si>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</si>
  <si>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</si>
  <si>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</si>
  <si>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</si>
  <si>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</si>
  <si>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</si>
  <si>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</si>
  <si>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</si>
  <si>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</si>
  <si>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</si>
  <si>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</si>
  <si>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</si>
  <si>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</si>
  <si>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</si>
  <si>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</si>
  <si>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</si>
  <si>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</si>
  <si>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</si>
  <si>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</si>
  <si>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</si>
  <si>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</si>
  <si>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</si>
  <si>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</si>
  <si>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</si>
  <si>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</si>
  <si>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</si>
  <si>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</si>
  <si>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</si>
  <si>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</si>
  <si>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</si>
  <si>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</si>
  <si>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</si>
  <si>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</si>
  <si>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</si>
  <si>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</si>
  <si>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</si>
  <si>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</si>
  <si>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</si>
  <si>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</si>
  <si>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</si>
  <si>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</si>
  <si>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</si>
  <si>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</si>
  <si>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</si>
  <si>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</si>
  <si>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</si>
  <si>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</si>
  <si>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</si>
  <si>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</si>
  <si>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</si>
  <si>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</si>
  <si>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</si>
  <si>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</si>
  <si>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</si>
  <si>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</si>
  <si>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</si>
  <si>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</si>
  <si>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</si>
  <si>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</si>
  <si>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</si>
  <si>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</si>
  <si>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</si>
  <si>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</si>
  <si>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</si>
  <si>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</si>
  <si>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</si>
  <si>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</si>
  <si>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</si>
  <si>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</si>
  <si>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</si>
  <si>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</si>
  <si>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</si>
  <si>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</si>
  <si>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</si>
  <si>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</si>
  <si>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</si>
  <si>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</si>
  <si>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</si>
  <si>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</si>
  <si>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</si>
  <si>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</si>
  <si>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</si>
  <si>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</si>
  <si>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</si>
  <si>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</si>
  <si>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</si>
  <si>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</si>
  <si>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</si>
  <si>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</si>
  <si>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</si>
  <si>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</si>
  <si>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</si>
  <si>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</si>
  <si>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</si>
  <si>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</si>
  <si>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</si>
  <si>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</si>
  <si>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</si>
  <si>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</si>
  <si>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</si>
  <si>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</si>
  <si>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</si>
  <si>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</si>
  <si>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</si>
  <si>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</si>
  <si>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</si>
  <si>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</si>
  <si>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</si>
  <si>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</si>
  <si>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</si>
  <si>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</si>
  <si>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</si>
  <si>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</si>
  <si>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</si>
  <si>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</si>
  <si>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</si>
  <si>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</si>
  <si>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</si>
  <si>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</si>
  <si>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</si>
  <si>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</si>
  <si>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</si>
  <si>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</si>
  <si>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</si>
  <si>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</si>
  <si>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</si>
  <si>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</si>
  <si>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</si>
  <si>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</si>
  <si>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</si>
  <si>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</si>
  <si>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</si>
  <si>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</si>
  <si>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</si>
  <si>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</si>
  <si>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</si>
  <si>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</si>
  <si>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</si>
  <si>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</si>
  <si>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</si>
  <si>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</si>
  <si>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</si>
  <si>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</si>
  <si>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</si>
  <si>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</si>
  <si>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</si>
  <si>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</si>
  <si>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</si>
  <si>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</si>
  <si>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</si>
  <si>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</si>
  <si>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</si>
  <si>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</si>
  <si>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</si>
  <si>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</si>
  <si>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</si>
  <si>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</si>
  <si>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</si>
  <si>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</si>
  <si>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</si>
  <si>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</si>
  <si>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</si>
  <si>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</si>
  <si>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</si>
  <si>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</si>
  <si>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</si>
  <si>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</si>
  <si>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</si>
  <si>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</si>
  <si>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</si>
  <si>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</si>
  <si>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</si>
  <si>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</si>
  <si>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</si>
  <si>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</si>
  <si>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</si>
  <si>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</si>
  <si>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</si>
  <si>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</si>
  <si>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</si>
  <si>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</si>
  <si>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</si>
  <si>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</si>
  <si>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</si>
  <si>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</si>
  <si>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</si>
  <si>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</si>
  <si>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</si>
  <si>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</si>
  <si>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</si>
  <si>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</si>
  <si>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</si>
  <si>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</si>
  <si>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</si>
  <si>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</si>
  <si>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</si>
  <si>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</si>
  <si>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</si>
  <si>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</si>
  <si>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</si>
  <si>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</si>
  <si>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</si>
  <si>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</si>
  <si>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</si>
  <si>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</si>
  <si>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</si>
  <si>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</si>
  <si>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</si>
  <si>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</si>
  <si>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</si>
  <si>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</si>
  <si>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</si>
  <si>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</si>
  <si>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</si>
  <si>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</si>
  <si>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</si>
  <si>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</si>
  <si>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</si>
  <si>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</si>
  <si>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</si>
  <si>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</si>
  <si>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</si>
  <si>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</si>
  <si>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</si>
  <si>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</si>
  <si>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</si>
  <si>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</si>
  <si>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</si>
  <si>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</si>
  <si>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</si>
  <si>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</si>
  <si>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</si>
  <si>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</si>
  <si>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</si>
  <si>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</si>
  <si>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</si>
  <si>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</si>
  <si>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</si>
  <si>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</si>
  <si>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</si>
  <si>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</si>
  <si>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</si>
  <si>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</si>
  <si>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</si>
  <si>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</si>
  <si>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</si>
  <si>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</si>
  <si>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</si>
  <si>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</si>
  <si>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</si>
  <si>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</si>
  <si>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</si>
  <si>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</si>
  <si>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</si>
  <si>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</si>
  <si>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</si>
  <si>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</si>
  <si>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</si>
  <si>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</si>
  <si>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</si>
  <si>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</si>
  <si>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</si>
  <si>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</si>
  <si>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</si>
  <si>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</si>
  <si>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</si>
  <si>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</si>
  <si>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</si>
  <si>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</si>
  <si>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</si>
  <si>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</si>
  <si>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</si>
  <si>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</si>
  <si>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</si>
  <si>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</si>
  <si>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</si>
  <si>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</si>
  <si>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</si>
  <si>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</si>
  <si>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</si>
  <si>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</si>
  <si>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</si>
  <si>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</si>
  <si>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</si>
  <si>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</si>
  <si>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</si>
  <si>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</si>
  <si>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</si>
  <si>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</si>
  <si>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</si>
  <si>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</si>
  <si>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</si>
  <si>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</si>
  <si>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</si>
  <si>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</si>
  <si>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</si>
  <si>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</si>
  <si>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</si>
  <si>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</si>
  <si>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</si>
  <si>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</si>
  <si>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</si>
  <si>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</si>
  <si>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</si>
  <si>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</si>
  <si>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</si>
  <si>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</si>
  <si>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</si>
  <si>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</si>
  <si>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</si>
  <si>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</si>
  <si>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</si>
  <si>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</si>
  <si>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</si>
  <si>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</si>
  <si>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</si>
  <si>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</si>
  <si>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</si>
  <si>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</si>
  <si>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</si>
  <si>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</si>
  <si>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</si>
  <si>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</si>
  <si>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</si>
  <si>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</si>
  <si>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</si>
  <si>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</si>
  <si>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</si>
  <si>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</si>
  <si>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</si>
  <si>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</si>
  <si>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</si>
  <si>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</si>
  <si>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</si>
  <si>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</si>
  <si>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</si>
  <si>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</si>
  <si>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</si>
  <si>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</si>
  <si>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</si>
  <si>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</si>
  <si>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</si>
  <si>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</si>
  <si>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</si>
  <si>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</si>
  <si>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</si>
  <si>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</si>
  <si>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</si>
  <si>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</si>
  <si>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</si>
  <si>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</si>
  <si>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</si>
  <si>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</si>
  <si>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</si>
  <si>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</si>
  <si>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</si>
  <si>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</si>
  <si>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</si>
  <si>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</si>
  <si>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</si>
  <si>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</si>
  <si>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</si>
  <si>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</si>
  <si>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</si>
  <si>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</si>
  <si>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</si>
  <si>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</si>
  <si>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</si>
  <si>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</si>
  <si>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</si>
  <si>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</si>
  <si>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</si>
  <si>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</si>
  <si>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</si>
  <si>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</si>
  <si>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</si>
  <si>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</si>
  <si>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</si>
  <si>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</si>
  <si>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</si>
  <si>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</si>
  <si>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</si>
  <si>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</si>
  <si>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</si>
  <si>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</si>
  <si>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</si>
  <si>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</si>
  <si>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</si>
  <si>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</si>
  <si>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</si>
  <si>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</si>
  <si>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</si>
  <si>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</si>
  <si>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</si>
  <si>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</si>
  <si>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</si>
  <si>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</si>
  <si>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</si>
  <si>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</si>
  <si>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</si>
  <si>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</si>
  <si>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</si>
  <si>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</si>
  <si>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</si>
  <si>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</si>
  <si>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</si>
  <si>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</si>
  <si>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</si>
  <si>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</si>
  <si>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</si>
  <si>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</si>
  <si>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</si>
  <si>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</si>
  <si>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</si>
  <si>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</si>
  <si>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</si>
  <si>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</si>
  <si>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</si>
  <si>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</si>
  <si>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</si>
  <si>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</si>
  <si>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</si>
  <si>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</si>
  <si>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</si>
  <si>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</si>
  <si>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</si>
  <si>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</si>
  <si>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</si>
  <si>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</si>
  <si>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</si>
  <si>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</si>
  <si>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</si>
  <si>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</si>
  <si>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</si>
  <si>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</si>
  <si>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</si>
  <si>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</si>
  <si>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</si>
  <si>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</si>
  <si>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</si>
  <si>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</si>
  <si>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</si>
  <si>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</si>
  <si>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</si>
  <si>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</si>
  <si>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</si>
  <si>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</si>
  <si>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</si>
  <si>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</si>
  <si>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</si>
  <si>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</si>
  <si>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</si>
  <si>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</si>
  <si>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</si>
  <si>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</si>
  <si>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</si>
  <si>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</si>
  <si>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</si>
  <si>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</si>
  <si>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</si>
  <si>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</si>
  <si>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</si>
  <si>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</si>
  <si>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</si>
  <si>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</si>
  <si>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</si>
  <si>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</si>
  <si>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</si>
  <si>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</si>
  <si>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</si>
  <si>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</si>
  <si>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</si>
  <si>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</si>
  <si>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</si>
  <si>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</si>
  <si>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</si>
  <si>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</si>
  <si>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</si>
  <si>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</si>
  <si>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</si>
  <si>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</si>
  <si>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</si>
  <si>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</si>
  <si>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</si>
  <si>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</si>
  <si>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</si>
  <si>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</si>
  <si>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</si>
  <si>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</si>
  <si>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</si>
  <si>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</si>
  <si>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</si>
  <si>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</si>
  <si>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</si>
  <si>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</si>
  <si>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</si>
  <si>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</si>
  <si>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</si>
  <si>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</si>
  <si>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</si>
  <si>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</si>
  <si>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</si>
  <si>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</si>
  <si>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</si>
  <si>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</si>
  <si>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</si>
  <si>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</si>
  <si>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</si>
  <si>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</si>
  <si>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</si>
  <si>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</si>
  <si>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</si>
  <si>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</si>
  <si>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</si>
  <si>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</si>
  <si>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</si>
  <si>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</si>
  <si>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</si>
  <si>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</si>
  <si>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</si>
  <si>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</si>
  <si>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</si>
  <si>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</si>
  <si>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</si>
  <si>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</si>
  <si>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</si>
  <si>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</si>
  <si>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</si>
  <si>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</si>
  <si>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</si>
  <si>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</si>
  <si>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</si>
  <si>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</si>
  <si>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</si>
  <si>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</si>
  <si>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</si>
  <si>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</si>
  <si>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</si>
  <si>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</si>
  <si>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</si>
  <si>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</si>
  <si>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</si>
  <si>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</si>
  <si>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</si>
  <si>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</si>
  <si>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</si>
  <si>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</si>
  <si>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</si>
  <si>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</si>
  <si>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</si>
  <si>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</si>
  <si>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</si>
  <si>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</si>
  <si>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</si>
  <si>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</si>
  <si>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</si>
  <si>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</si>
  <si>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</si>
  <si>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</si>
  <si>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</si>
  <si>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</si>
  <si>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</si>
  <si>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</si>
  <si>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</si>
  <si>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</si>
  <si>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</si>
  <si>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</si>
  <si>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</si>
  <si>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</si>
  <si>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</si>
  <si>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</si>
  <si>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</si>
  <si>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</si>
  <si>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</si>
  <si>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</si>
  <si>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</si>
  <si>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</si>
  <si>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</si>
  <si>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</si>
  <si>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</si>
  <si>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</si>
  <si>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</si>
  <si>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</si>
  <si>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</si>
  <si>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</si>
  <si>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</si>
  <si>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</si>
  <si>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</si>
  <si>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</si>
  <si>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</si>
  <si>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</si>
  <si>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</si>
  <si>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</si>
  <si>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</si>
  <si>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</si>
  <si>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</si>
  <si>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</si>
  <si>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</si>
  <si>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</si>
  <si>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</si>
  <si>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</si>
  <si>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</si>
  <si>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</si>
  <si>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</si>
  <si>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</si>
  <si>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</si>
  <si>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</si>
  <si>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</si>
  <si>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</si>
  <si>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</si>
  <si>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</si>
  <si>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</si>
  <si>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</si>
  <si>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</si>
  <si>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</si>
  <si>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</si>
  <si>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</si>
  <si>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</si>
  <si>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</si>
  <si>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</si>
  <si>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</si>
  <si>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</si>
  <si>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</si>
  <si>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</si>
  <si>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</si>
  <si>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</si>
  <si>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</si>
  <si>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</si>
  <si>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</si>
  <si>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</si>
  <si>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</si>
  <si>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</si>
  <si>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</si>
  <si>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</si>
  <si>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</si>
  <si>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</si>
  <si>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</si>
  <si>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</si>
  <si>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</si>
  <si>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</si>
  <si>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</si>
  <si>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</si>
  <si>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</si>
  <si>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</si>
  <si>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</si>
  <si>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</si>
  <si>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</si>
  <si>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</si>
  <si>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</si>
  <si>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</si>
  <si>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</si>
  <si>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los servicios de educación inicial en el marco de la atención integral en Hogares Infantiles-HI-de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</si>
  <si>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Instituto Colombiano de Bienestar Familiar</t>
  </si>
  <si>
    <t>17-2012-0344</t>
  </si>
  <si>
    <t>17-0057-2015</t>
  </si>
  <si>
    <t>17-0448-2016</t>
  </si>
  <si>
    <t>17-0309-2017</t>
  </si>
  <si>
    <t>17-0217-2018</t>
  </si>
  <si>
    <t>17-0118-2019</t>
  </si>
  <si>
    <t>"Atender a la primera infancia en el marco de la estrategia "De cero a siempre", de conformidad con las directrices, lineamientos y parámetros establecidos por el ICBF, asi como regular las relaciones entre las partes derivadas de la entrega de aportes del ICBF a el contratista, para que este asuma con su personal y bajo su exclusiva responsabilidad dicha atención".</t>
  </si>
  <si>
    <t>Atender a la primera infancia en el marco de la estrategia de cero a siempre, de conformidad con las directrices, lineamientos y parámetros  establecidos por el ICBF, así como regular las relaciones entre las partes derivadas de la entrega de aportes del ICBF a la entidad administradora de servicio, para que este asuma con su personal y bajo su exclusiva responsabilidad dicha atención.</t>
  </si>
  <si>
    <t>Prestar el servicio de atención, educación inicial y cuidado a niños y niñas menores de cinco (5) años, o hasta su ingreso al grado de transición, con el fin de promover el desarrollo integral de la primera infancia con calidad, de conformidad con los lineamientos, el manual operativo, las directrices, parámetros y estándares establecidos por el ICBF, en el marco de la estrategia de atención integral de cero a siempre.</t>
  </si>
  <si>
    <t>Prestar el servicio de atención integral a niños y niñas menores de 5 años, o hasta su ingreso al grado de transición con el fin de promover el desarrollo integral de la primera infancia, de conformidad con el manual operativo de la modalidad institucional y las directrices establecidas por el ICBF, en el marco de la política de estado para el desarrollo integral de la primera infancia "De cero a siempre, en el servicio Hogares Infantiles</t>
  </si>
  <si>
    <t>Prestar el servicio de educación inicial en el marco de la atención integral a niñas y niños menores de 5 años o hasta su ingreso al grado de transición, de conformidad con el manual operativo de la modalidad y las directrices establecidas por el ICBF, en armonía con la política de estado para el desarrollo integral de la primera infancia "de cero a siempre", en el servicio de Hogares Infantiles.</t>
  </si>
  <si>
    <t>"Prestar el servicio Hogares Infantiles HI de conformidad con el manual operativo de la modalidad institucional y las directrices establecidas por el ICBF, en armonía con la política de estado para el desarrollo integral de la primera infancia de cero a siempre".</t>
  </si>
  <si>
    <t>3148383893</t>
  </si>
  <si>
    <t>Urb Cachipay Mz B Casa 10 P2 Pereira Risaralda</t>
  </si>
  <si>
    <t>hiversalles2012@hotmail.com</t>
  </si>
  <si>
    <t>65</t>
  </si>
  <si>
    <t>38</t>
  </si>
  <si>
    <t>8</t>
  </si>
  <si>
    <t>3</t>
  </si>
  <si>
    <t>42</t>
  </si>
  <si>
    <t>24</t>
  </si>
  <si>
    <t>46</t>
  </si>
  <si>
    <t>66</t>
  </si>
  <si>
    <t>87</t>
  </si>
  <si>
    <t>167</t>
  </si>
  <si>
    <t>CLAUDIA CONSTANZA CARMONA AVILA</t>
  </si>
  <si>
    <t>Carrera 22A  No. 51-31 Manizales, Caldas</t>
  </si>
  <si>
    <t>2021-17-17001322020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</si>
</sst>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4" zoomScale="85" zoomScaleNormal="85" zoomScaleSheetLayoutView="40" zoomScalePageLayoutView="40" workbookViewId="0">
      <selection activeCell="A183" sqref="A18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6" t="s">
        <v>2654</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2" t="str">
        <f>HYPERLINK("#MI_Oferente_Singular!B20","IDENTIFICACIÓN DEL OFERENTE")</f>
        <v>IDENTIFICACIÓN DEL OFERENTE</v>
      </c>
      <c r="C8" s="171"/>
      <c r="D8" s="48"/>
      <c r="E8" s="238" t="str">
        <f>HYPERLINK("#MI_Oferente_Singular!A114","CAPACIDAD RESIDUAL")</f>
        <v>CAPACIDAD RESIDUAL</v>
      </c>
      <c r="F8" s="239"/>
      <c r="G8" s="240"/>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5">
      <c r="A9" s="42"/>
      <c r="B9" s="172" t="str">
        <f>HYPERLINK("#MI_Oferente_Singular!H17","DATOS CONTRATO INVITACIÓN")</f>
        <v>DATOS CONTRATO INVITACIÓN</v>
      </c>
      <c r="C9" s="48"/>
      <c r="D9" s="171"/>
      <c r="E9" s="238" t="str">
        <f>HYPERLINK("#MI_Oferente_Singular!A162","TALENTO HUMANO")</f>
        <v>TALENTO HUMANO</v>
      </c>
      <c r="F9" s="239"/>
      <c r="G9" s="240"/>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5">
      <c r="A10" s="42"/>
      <c r="B10" s="172" t="str">
        <f>HYPERLINK("#MI_Oferente_Singular!A48","EXPERIENCIA TERRITORIAL")</f>
        <v>EXPERIENCIA TERRITORIAL</v>
      </c>
      <c r="C10" s="48"/>
      <c r="D10" s="48"/>
      <c r="E10" s="238" t="str">
        <f>HYPERLINK("#MI_Oferente_Singular!F162","INFRAESTRUCTURA")</f>
        <v>INFRAESTRUCTURA</v>
      </c>
      <c r="F10" s="239"/>
      <c r="G10" s="240"/>
      <c r="H10" s="173"/>
      <c r="I10" s="172"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3" t="s">
        <v>2705</v>
      </c>
      <c r="D15" s="35"/>
      <c r="E15" s="35"/>
      <c r="F15" s="5"/>
      <c r="G15" s="32" t="s">
        <v>1168</v>
      </c>
      <c r="H15" s="103" t="s">
        <v>64</v>
      </c>
      <c r="I15" s="32" t="s">
        <v>2624</v>
      </c>
      <c r="J15" s="108" t="s">
        <v>2626</v>
      </c>
      <c r="L15" s="222" t="s">
        <v>8</v>
      </c>
      <c r="M15" s="222"/>
      <c r="N15" s="125"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1" t="s">
        <v>2639</v>
      </c>
      <c r="I19" s="137" t="s">
        <v>11</v>
      </c>
      <c r="J19" s="138" t="s">
        <v>10</v>
      </c>
      <c r="K19" s="138" t="s">
        <v>2609</v>
      </c>
      <c r="L19" s="138" t="s">
        <v>1161</v>
      </c>
      <c r="M19" s="138" t="s">
        <v>1162</v>
      </c>
      <c r="N19" s="139" t="s">
        <v>2610</v>
      </c>
      <c r="O19" s="134"/>
      <c r="Q19" s="51"/>
      <c r="R19" s="51"/>
    </row>
    <row r="20" spans="1:23" ht="30" customHeight="1" x14ac:dyDescent="0.25">
      <c r="A20" s="9"/>
      <c r="B20" s="109">
        <v>890807134</v>
      </c>
      <c r="C20" s="5"/>
      <c r="D20" s="73"/>
      <c r="E20" s="5"/>
      <c r="F20" s="5"/>
      <c r="G20" s="5"/>
      <c r="H20" s="241"/>
      <c r="I20" s="146" t="s">
        <v>64</v>
      </c>
      <c r="J20" s="147" t="s">
        <v>377</v>
      </c>
      <c r="K20" s="148">
        <v>822425260</v>
      </c>
      <c r="L20" s="149"/>
      <c r="M20" s="149">
        <v>44561</v>
      </c>
      <c r="N20" s="132">
        <f>+(M20-L20)/30</f>
        <v>1485.3666666666666</v>
      </c>
      <c r="O20" s="135"/>
      <c r="U20" s="131"/>
      <c r="V20" s="105">
        <f ca="1">NOW()</f>
        <v>44194.968584722221</v>
      </c>
      <c r="W20" s="105">
        <f ca="1">NOW()</f>
        <v>44194.968584722221</v>
      </c>
    </row>
    <row r="21" spans="1:23" ht="30" customHeight="1" outlineLevel="1" x14ac:dyDescent="0.3">
      <c r="A21" s="9"/>
      <c r="B21" s="71"/>
      <c r="C21" s="5"/>
      <c r="D21" s="5"/>
      <c r="E21" s="5"/>
      <c r="F21" s="5"/>
      <c r="G21" s="5"/>
      <c r="H21" s="70"/>
      <c r="I21" s="146"/>
      <c r="J21" s="147"/>
      <c r="K21" s="148"/>
      <c r="L21" s="149"/>
      <c r="M21" s="149"/>
      <c r="N21" s="132">
        <f t="shared" ref="N21:N35" si="0">+(M21-L21)/30</f>
        <v>0</v>
      </c>
      <c r="O21" s="136"/>
    </row>
    <row r="22" spans="1:23" ht="30" customHeight="1" outlineLevel="1" x14ac:dyDescent="0.3">
      <c r="A22" s="9"/>
      <c r="B22" s="71"/>
      <c r="C22" s="5"/>
      <c r="D22" s="5"/>
      <c r="E22" s="5"/>
      <c r="F22" s="5"/>
      <c r="G22" s="5"/>
      <c r="H22" s="70"/>
      <c r="I22" s="146"/>
      <c r="J22" s="147"/>
      <c r="K22" s="148"/>
      <c r="L22" s="149"/>
      <c r="M22" s="149"/>
      <c r="N22" s="133">
        <f t="shared" ref="N22:N33" si="1">+(M22-L22)/30</f>
        <v>0</v>
      </c>
      <c r="O22" s="136"/>
    </row>
    <row r="23" spans="1:23" ht="30" customHeight="1" outlineLevel="1" x14ac:dyDescent="0.3">
      <c r="A23" s="9"/>
      <c r="B23" s="101"/>
      <c r="C23" s="21"/>
      <c r="D23" s="21"/>
      <c r="E23" s="21"/>
      <c r="F23" s="5"/>
      <c r="G23" s="5"/>
      <c r="H23" s="70"/>
      <c r="I23" s="146"/>
      <c r="J23" s="147"/>
      <c r="K23" s="148"/>
      <c r="L23" s="149"/>
      <c r="M23" s="149"/>
      <c r="N23" s="133">
        <f t="shared" si="1"/>
        <v>0</v>
      </c>
      <c r="O23" s="136"/>
      <c r="Q23" s="104"/>
      <c r="R23" s="55"/>
      <c r="S23" s="105"/>
      <c r="T23" s="105"/>
    </row>
    <row r="24" spans="1:23" ht="30" customHeight="1" outlineLevel="1" x14ac:dyDescent="0.3">
      <c r="A24" s="9"/>
      <c r="B24" s="101"/>
      <c r="C24" s="21"/>
      <c r="D24" s="21"/>
      <c r="E24" s="21"/>
      <c r="F24" s="5"/>
      <c r="G24" s="5"/>
      <c r="H24" s="70"/>
      <c r="I24" s="146"/>
      <c r="J24" s="147"/>
      <c r="K24" s="148"/>
      <c r="L24" s="149"/>
      <c r="M24" s="149"/>
      <c r="N24" s="133">
        <f t="shared" si="1"/>
        <v>0</v>
      </c>
      <c r="O24" s="136"/>
    </row>
    <row r="25" spans="1:23" ht="30" customHeight="1" outlineLevel="1" x14ac:dyDescent="0.3">
      <c r="A25" s="9"/>
      <c r="B25" s="101"/>
      <c r="C25" s="21"/>
      <c r="D25" s="21"/>
      <c r="E25" s="21"/>
      <c r="F25" s="5"/>
      <c r="G25" s="5"/>
      <c r="H25" s="70"/>
      <c r="I25" s="146"/>
      <c r="J25" s="147"/>
      <c r="K25" s="148"/>
      <c r="L25" s="149"/>
      <c r="M25" s="149"/>
      <c r="N25" s="133">
        <f t="shared" si="1"/>
        <v>0</v>
      </c>
      <c r="O25" s="136"/>
    </row>
    <row r="26" spans="1:23" ht="30" customHeight="1" outlineLevel="1" x14ac:dyDescent="0.3">
      <c r="A26" s="9"/>
      <c r="B26" s="101"/>
      <c r="C26" s="21"/>
      <c r="D26" s="21"/>
      <c r="E26" s="21"/>
      <c r="F26" s="5"/>
      <c r="G26" s="5"/>
      <c r="H26" s="70"/>
      <c r="I26" s="146"/>
      <c r="J26" s="147"/>
      <c r="K26" s="148"/>
      <c r="L26" s="149"/>
      <c r="M26" s="149"/>
      <c r="N26" s="133">
        <f t="shared" si="1"/>
        <v>0</v>
      </c>
      <c r="O26" s="136"/>
    </row>
    <row r="27" spans="1:23" ht="30" customHeight="1" outlineLevel="1" x14ac:dyDescent="0.3">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6"/>
      <c r="I37" s="127"/>
      <c r="J37" s="127"/>
      <c r="K37" s="127"/>
      <c r="L37" s="127"/>
      <c r="M37" s="127"/>
      <c r="N37" s="127"/>
      <c r="O37" s="128"/>
    </row>
    <row r="38" spans="1:16" ht="21" customHeight="1" x14ac:dyDescent="0.25">
      <c r="A38" s="9"/>
      <c r="B38" s="236" t="str">
        <f>VLOOKUP(B20,EAS!A2:B1439,2,0)</f>
        <v>HOGAR INFANTIL VERSALLES</v>
      </c>
      <c r="C38" s="236"/>
      <c r="D38" s="236"/>
      <c r="E38" s="236"/>
      <c r="F38" s="236"/>
      <c r="G38" s="5"/>
      <c r="H38" s="129"/>
      <c r="I38" s="245" t="s">
        <v>7</v>
      </c>
      <c r="J38" s="245"/>
      <c r="K38" s="245"/>
      <c r="L38" s="245"/>
      <c r="M38" s="245"/>
      <c r="N38" s="245"/>
      <c r="O38" s="130"/>
    </row>
    <row r="39" spans="1:16" ht="42.95" customHeight="1" thickBot="1" x14ac:dyDescent="0.3">
      <c r="A39" s="10"/>
      <c r="B39" s="11"/>
      <c r="C39" s="11"/>
      <c r="D39" s="11"/>
      <c r="E39" s="11"/>
      <c r="F39" s="11"/>
      <c r="G39" s="11"/>
      <c r="H39" s="10"/>
      <c r="I39" s="231" t="s">
        <v>2676</v>
      </c>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6"/>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6"/>
    </row>
    <row r="44" spans="1:16" ht="15" customHeight="1" x14ac:dyDescent="0.25">
      <c r="A44" s="183" t="s">
        <v>2655</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1" t="s">
        <v>2677</v>
      </c>
      <c r="C48" s="112" t="s">
        <v>31</v>
      </c>
      <c r="D48" s="118" t="s">
        <v>2693</v>
      </c>
      <c r="E48" s="174">
        <v>37712</v>
      </c>
      <c r="F48" s="174">
        <v>37986</v>
      </c>
      <c r="G48" s="157">
        <f>IF(AND(E48&lt;&gt;"",F48&lt;&gt;""),((F48-E48)/30),"")</f>
        <v>9.1333333333333329</v>
      </c>
      <c r="H48" s="118"/>
      <c r="I48" s="113" t="s">
        <v>64</v>
      </c>
      <c r="J48" s="113" t="s">
        <v>377</v>
      </c>
      <c r="K48" s="120"/>
      <c r="L48" s="114"/>
      <c r="M48" s="115"/>
      <c r="N48" s="121" t="s">
        <v>2634</v>
      </c>
      <c r="O48" s="121" t="s">
        <v>26</v>
      </c>
      <c r="P48" s="78"/>
    </row>
    <row r="49" spans="1:16" s="6" customFormat="1" ht="24.75" customHeight="1" x14ac:dyDescent="0.25">
      <c r="A49" s="140">
        <v>2</v>
      </c>
      <c r="B49" s="119" t="s">
        <v>2677</v>
      </c>
      <c r="C49" s="112" t="s">
        <v>31</v>
      </c>
      <c r="D49" s="118" t="s">
        <v>2694</v>
      </c>
      <c r="E49" s="174">
        <v>38019</v>
      </c>
      <c r="F49" s="174">
        <v>38352</v>
      </c>
      <c r="G49" s="157">
        <f t="shared" ref="G49:G50" si="2">IF(AND(E49&lt;&gt;"",F49&lt;&gt;""),((F49-E49)/30),"")</f>
        <v>11.1</v>
      </c>
      <c r="H49" s="118"/>
      <c r="I49" s="113" t="s">
        <v>64</v>
      </c>
      <c r="J49" s="113" t="s">
        <v>377</v>
      </c>
      <c r="K49" s="120"/>
      <c r="L49" s="114"/>
      <c r="M49" s="115"/>
      <c r="N49" s="121" t="s">
        <v>2634</v>
      </c>
      <c r="O49" s="121" t="s">
        <v>26</v>
      </c>
      <c r="P49" s="78"/>
    </row>
    <row r="50" spans="1:16" s="6" customFormat="1" ht="24.75" customHeight="1" x14ac:dyDescent="0.25">
      <c r="A50" s="140">
        <v>3</v>
      </c>
      <c r="B50" s="119" t="s">
        <v>2677</v>
      </c>
      <c r="C50" s="112" t="s">
        <v>31</v>
      </c>
      <c r="D50" s="118" t="s">
        <v>2695</v>
      </c>
      <c r="E50" s="174">
        <v>38384</v>
      </c>
      <c r="F50" s="174">
        <v>38717</v>
      </c>
      <c r="G50" s="157">
        <f t="shared" si="2"/>
        <v>11.1</v>
      </c>
      <c r="H50" s="118"/>
      <c r="I50" s="113" t="s">
        <v>64</v>
      </c>
      <c r="J50" s="113" t="s">
        <v>377</v>
      </c>
      <c r="K50" s="120"/>
      <c r="L50" s="114"/>
      <c r="M50" s="115"/>
      <c r="N50" s="121" t="s">
        <v>2634</v>
      </c>
      <c r="O50" s="121" t="s">
        <v>26</v>
      </c>
      <c r="P50" s="78"/>
    </row>
    <row r="51" spans="1:16" s="6" customFormat="1" ht="24.75" customHeight="1" outlineLevel="1" x14ac:dyDescent="0.25">
      <c r="A51" s="140">
        <v>4</v>
      </c>
      <c r="B51" s="119" t="s">
        <v>2677</v>
      </c>
      <c r="C51" s="112" t="s">
        <v>31</v>
      </c>
      <c r="D51" s="118" t="s">
        <v>2696</v>
      </c>
      <c r="E51" s="174">
        <v>38749</v>
      </c>
      <c r="F51" s="174">
        <v>39082</v>
      </c>
      <c r="G51" s="157">
        <f t="shared" ref="G51:G107" si="3">IF(AND(E51&lt;&gt;"",F51&lt;&gt;""),((F51-E51)/30),"")</f>
        <v>11.1</v>
      </c>
      <c r="H51" s="118"/>
      <c r="I51" s="113" t="s">
        <v>64</v>
      </c>
      <c r="J51" s="113" t="s">
        <v>377</v>
      </c>
      <c r="K51" s="116"/>
      <c r="L51" s="114"/>
      <c r="M51" s="115"/>
      <c r="N51" s="121" t="s">
        <v>2634</v>
      </c>
      <c r="O51" s="121" t="s">
        <v>26</v>
      </c>
      <c r="P51" s="78"/>
    </row>
    <row r="52" spans="1:16" s="7" customFormat="1" ht="24.75" customHeight="1" outlineLevel="1" x14ac:dyDescent="0.25">
      <c r="A52" s="141">
        <v>5</v>
      </c>
      <c r="B52" s="119" t="s">
        <v>2677</v>
      </c>
      <c r="C52" s="112" t="s">
        <v>31</v>
      </c>
      <c r="D52" s="118" t="s">
        <v>2697</v>
      </c>
      <c r="E52" s="174">
        <v>39114</v>
      </c>
      <c r="F52" s="174">
        <v>39447</v>
      </c>
      <c r="G52" s="157">
        <f t="shared" si="3"/>
        <v>11.1</v>
      </c>
      <c r="H52" s="118"/>
      <c r="I52" s="113" t="s">
        <v>64</v>
      </c>
      <c r="J52" s="113" t="s">
        <v>377</v>
      </c>
      <c r="K52" s="116"/>
      <c r="L52" s="114"/>
      <c r="M52" s="115"/>
      <c r="N52" s="121" t="s">
        <v>2634</v>
      </c>
      <c r="O52" s="121" t="s">
        <v>26</v>
      </c>
      <c r="P52" s="79"/>
    </row>
    <row r="53" spans="1:16" s="7" customFormat="1" ht="24.75" customHeight="1" outlineLevel="1" x14ac:dyDescent="0.25">
      <c r="A53" s="141">
        <v>6</v>
      </c>
      <c r="B53" s="119" t="s">
        <v>2677</v>
      </c>
      <c r="C53" s="112" t="s">
        <v>31</v>
      </c>
      <c r="D53" s="118" t="s">
        <v>2698</v>
      </c>
      <c r="E53" s="174">
        <v>39479</v>
      </c>
      <c r="F53" s="174">
        <v>39813</v>
      </c>
      <c r="G53" s="157">
        <f t="shared" si="3"/>
        <v>11.133333333333333</v>
      </c>
      <c r="H53" s="118"/>
      <c r="I53" s="113" t="s">
        <v>64</v>
      </c>
      <c r="J53" s="113" t="s">
        <v>377</v>
      </c>
      <c r="K53" s="116"/>
      <c r="L53" s="114"/>
      <c r="M53" s="115"/>
      <c r="N53" s="121" t="s">
        <v>2634</v>
      </c>
      <c r="O53" s="121" t="s">
        <v>26</v>
      </c>
      <c r="P53" s="79"/>
    </row>
    <row r="54" spans="1:16" s="7" customFormat="1" ht="24.75" customHeight="1" outlineLevel="1" x14ac:dyDescent="0.25">
      <c r="A54" s="141">
        <v>7</v>
      </c>
      <c r="B54" s="119" t="s">
        <v>2677</v>
      </c>
      <c r="C54" s="112" t="s">
        <v>31</v>
      </c>
      <c r="D54" s="110" t="s">
        <v>2699</v>
      </c>
      <c r="E54" s="142">
        <v>39843</v>
      </c>
      <c r="F54" s="142">
        <v>40176</v>
      </c>
      <c r="G54" s="157">
        <f t="shared" si="3"/>
        <v>11.1</v>
      </c>
      <c r="H54" s="118"/>
      <c r="I54" s="113" t="s">
        <v>64</v>
      </c>
      <c r="J54" s="113" t="s">
        <v>377</v>
      </c>
      <c r="K54" s="116"/>
      <c r="L54" s="114"/>
      <c r="M54" s="115"/>
      <c r="N54" s="114" t="s">
        <v>2634</v>
      </c>
      <c r="O54" s="114" t="s">
        <v>26</v>
      </c>
      <c r="P54" s="79"/>
    </row>
    <row r="55" spans="1:16" s="7" customFormat="1" ht="24.75" customHeight="1" outlineLevel="1" x14ac:dyDescent="0.25">
      <c r="A55" s="141">
        <v>8</v>
      </c>
      <c r="B55" s="119" t="s">
        <v>2677</v>
      </c>
      <c r="C55" s="112" t="s">
        <v>31</v>
      </c>
      <c r="D55" s="110" t="s">
        <v>2700</v>
      </c>
      <c r="E55" s="142">
        <v>40203</v>
      </c>
      <c r="F55" s="142">
        <v>40543</v>
      </c>
      <c r="G55" s="157">
        <f t="shared" si="3"/>
        <v>11.333333333333334</v>
      </c>
      <c r="H55" s="118"/>
      <c r="I55" s="113" t="s">
        <v>64</v>
      </c>
      <c r="J55" s="113" t="s">
        <v>377</v>
      </c>
      <c r="K55" s="116"/>
      <c r="L55" s="114"/>
      <c r="M55" s="115"/>
      <c r="N55" s="114" t="s">
        <v>2634</v>
      </c>
      <c r="O55" s="114" t="s">
        <v>26</v>
      </c>
      <c r="P55" s="79"/>
    </row>
    <row r="56" spans="1:16" s="7" customFormat="1" ht="24.75" customHeight="1" outlineLevel="1" x14ac:dyDescent="0.25">
      <c r="A56" s="141">
        <v>9</v>
      </c>
      <c r="B56" s="119" t="s">
        <v>2677</v>
      </c>
      <c r="C56" s="112" t="s">
        <v>31</v>
      </c>
      <c r="D56" s="110" t="s">
        <v>2700</v>
      </c>
      <c r="E56" s="142">
        <v>40574</v>
      </c>
      <c r="F56" s="142">
        <v>40908</v>
      </c>
      <c r="G56" s="157">
        <f t="shared" si="3"/>
        <v>11.133333333333333</v>
      </c>
      <c r="H56" s="118"/>
      <c r="I56" s="113" t="s">
        <v>64</v>
      </c>
      <c r="J56" s="113" t="s">
        <v>377</v>
      </c>
      <c r="K56" s="116"/>
      <c r="L56" s="114"/>
      <c r="M56" s="115"/>
      <c r="N56" s="114" t="s">
        <v>2634</v>
      </c>
      <c r="O56" s="114" t="s">
        <v>26</v>
      </c>
      <c r="P56" s="79"/>
    </row>
    <row r="57" spans="1:16" s="7" customFormat="1" ht="24.75" customHeight="1" outlineLevel="1" x14ac:dyDescent="0.25">
      <c r="A57" s="141">
        <v>10</v>
      </c>
      <c r="B57" s="119" t="s">
        <v>2677</v>
      </c>
      <c r="C57" s="65" t="s">
        <v>31</v>
      </c>
      <c r="D57" s="63" t="s">
        <v>2701</v>
      </c>
      <c r="E57" s="142">
        <v>40938</v>
      </c>
      <c r="F57" s="142">
        <v>41090</v>
      </c>
      <c r="G57" s="157">
        <f t="shared" si="3"/>
        <v>5.0666666666666664</v>
      </c>
      <c r="H57" s="118"/>
      <c r="I57" s="63" t="s">
        <v>64</v>
      </c>
      <c r="J57" s="63" t="s">
        <v>377</v>
      </c>
      <c r="K57" s="66"/>
      <c r="L57" s="65"/>
      <c r="M57" s="67"/>
      <c r="N57" s="65" t="s">
        <v>2634</v>
      </c>
      <c r="O57" s="65" t="s">
        <v>26</v>
      </c>
      <c r="P57" s="79"/>
    </row>
    <row r="58" spans="1:16" s="7" customFormat="1" ht="24.75" customHeight="1" outlineLevel="1" x14ac:dyDescent="0.25">
      <c r="A58" s="141">
        <v>11</v>
      </c>
      <c r="B58" s="119" t="s">
        <v>2677</v>
      </c>
      <c r="C58" s="65" t="s">
        <v>31</v>
      </c>
      <c r="D58" s="63" t="s">
        <v>2702</v>
      </c>
      <c r="E58" s="142">
        <v>41093</v>
      </c>
      <c r="F58" s="142">
        <v>41273</v>
      </c>
      <c r="G58" s="157">
        <f t="shared" si="3"/>
        <v>6</v>
      </c>
      <c r="H58" s="118"/>
      <c r="I58" s="63" t="s">
        <v>64</v>
      </c>
      <c r="J58" s="63" t="s">
        <v>377</v>
      </c>
      <c r="K58" s="66"/>
      <c r="L58" s="65"/>
      <c r="M58" s="67"/>
      <c r="N58" s="65" t="s">
        <v>2634</v>
      </c>
      <c r="O58" s="65" t="s">
        <v>26</v>
      </c>
      <c r="P58" s="79"/>
    </row>
    <row r="59" spans="1:16" s="7" customFormat="1" ht="24.75" customHeight="1" outlineLevel="1" x14ac:dyDescent="0.25">
      <c r="A59" s="141">
        <v>12</v>
      </c>
      <c r="B59" s="119" t="s">
        <v>2677</v>
      </c>
      <c r="C59" s="65" t="s">
        <v>31</v>
      </c>
      <c r="D59" s="118" t="s">
        <v>2678</v>
      </c>
      <c r="E59" s="174">
        <v>41250</v>
      </c>
      <c r="F59" s="174">
        <v>42004</v>
      </c>
      <c r="G59" s="157">
        <f t="shared" si="3"/>
        <v>25.133333333333333</v>
      </c>
      <c r="H59" s="118" t="s">
        <v>2684</v>
      </c>
      <c r="I59" s="63" t="s">
        <v>64</v>
      </c>
      <c r="J59" s="63" t="s">
        <v>377</v>
      </c>
      <c r="K59" s="120">
        <v>639850448</v>
      </c>
      <c r="L59" s="65"/>
      <c r="M59" s="67"/>
      <c r="N59" s="65" t="s">
        <v>2634</v>
      </c>
      <c r="O59" s="65" t="s">
        <v>26</v>
      </c>
      <c r="P59" s="79"/>
    </row>
    <row r="60" spans="1:16" s="7" customFormat="1" ht="24.75" customHeight="1" outlineLevel="1" x14ac:dyDescent="0.25">
      <c r="A60" s="141">
        <v>13</v>
      </c>
      <c r="B60" s="119" t="s">
        <v>2677</v>
      </c>
      <c r="C60" s="65" t="s">
        <v>31</v>
      </c>
      <c r="D60" s="118" t="s">
        <v>2679</v>
      </c>
      <c r="E60" s="174">
        <v>42024</v>
      </c>
      <c r="F60" s="174">
        <v>42369</v>
      </c>
      <c r="G60" s="157">
        <f t="shared" si="3"/>
        <v>11.5</v>
      </c>
      <c r="H60" s="118" t="s">
        <v>2685</v>
      </c>
      <c r="I60" s="63" t="s">
        <v>64</v>
      </c>
      <c r="J60" s="63" t="s">
        <v>377</v>
      </c>
      <c r="K60" s="120">
        <v>337675026</v>
      </c>
      <c r="L60" s="65"/>
      <c r="M60" s="67"/>
      <c r="N60" s="65" t="s">
        <v>2634</v>
      </c>
      <c r="O60" s="65" t="s">
        <v>26</v>
      </c>
      <c r="P60" s="79"/>
    </row>
    <row r="61" spans="1:16" s="7" customFormat="1" ht="24.75" customHeight="1" outlineLevel="1" x14ac:dyDescent="0.25">
      <c r="A61" s="141">
        <v>14</v>
      </c>
      <c r="B61" s="119" t="s">
        <v>2677</v>
      </c>
      <c r="C61" s="65" t="s">
        <v>31</v>
      </c>
      <c r="D61" s="118" t="s">
        <v>2680</v>
      </c>
      <c r="E61" s="174">
        <v>42675</v>
      </c>
      <c r="F61" s="174">
        <v>43039</v>
      </c>
      <c r="G61" s="157">
        <f t="shared" si="3"/>
        <v>12.133333333333333</v>
      </c>
      <c r="H61" s="118" t="s">
        <v>2686</v>
      </c>
      <c r="I61" s="63" t="s">
        <v>64</v>
      </c>
      <c r="J61" s="63" t="s">
        <v>377</v>
      </c>
      <c r="K61" s="120">
        <v>423919349</v>
      </c>
      <c r="L61" s="65"/>
      <c r="M61" s="67"/>
      <c r="N61" s="65" t="s">
        <v>2634</v>
      </c>
      <c r="O61" s="65" t="s">
        <v>26</v>
      </c>
      <c r="P61" s="79"/>
    </row>
    <row r="62" spans="1:16" s="7" customFormat="1" ht="24.75" customHeight="1" outlineLevel="1" x14ac:dyDescent="0.25">
      <c r="A62" s="141">
        <v>15</v>
      </c>
      <c r="B62" s="119" t="s">
        <v>2677</v>
      </c>
      <c r="C62" s="65" t="s">
        <v>31</v>
      </c>
      <c r="D62" s="118" t="s">
        <v>2681</v>
      </c>
      <c r="E62" s="174">
        <v>43040</v>
      </c>
      <c r="F62" s="174">
        <v>43404</v>
      </c>
      <c r="G62" s="157">
        <f t="shared" si="3"/>
        <v>12.133333333333333</v>
      </c>
      <c r="H62" s="118" t="s">
        <v>2687</v>
      </c>
      <c r="I62" s="63" t="s">
        <v>64</v>
      </c>
      <c r="J62" s="63" t="s">
        <v>377</v>
      </c>
      <c r="K62" s="116">
        <v>494119286</v>
      </c>
      <c r="L62" s="65"/>
      <c r="M62" s="67"/>
      <c r="N62" s="65" t="s">
        <v>2634</v>
      </c>
      <c r="O62" s="65" t="s">
        <v>26</v>
      </c>
      <c r="P62" s="79"/>
    </row>
    <row r="63" spans="1:16" s="7" customFormat="1" ht="24.75" customHeight="1" outlineLevel="1" x14ac:dyDescent="0.25">
      <c r="A63" s="141">
        <v>16</v>
      </c>
      <c r="B63" s="119" t="s">
        <v>2677</v>
      </c>
      <c r="C63" s="65" t="s">
        <v>31</v>
      </c>
      <c r="D63" s="118" t="s">
        <v>2682</v>
      </c>
      <c r="E63" s="174">
        <v>43405</v>
      </c>
      <c r="F63" s="174">
        <v>43449</v>
      </c>
      <c r="G63" s="157">
        <f t="shared" si="3"/>
        <v>1.4666666666666666</v>
      </c>
      <c r="H63" s="118" t="s">
        <v>2688</v>
      </c>
      <c r="I63" s="63" t="s">
        <v>64</v>
      </c>
      <c r="J63" s="63" t="s">
        <v>377</v>
      </c>
      <c r="K63" s="116">
        <v>46354869</v>
      </c>
      <c r="L63" s="65"/>
      <c r="M63" s="67"/>
      <c r="N63" s="65" t="s">
        <v>2634</v>
      </c>
      <c r="O63" s="65" t="s">
        <v>26</v>
      </c>
      <c r="P63" s="79"/>
    </row>
    <row r="64" spans="1:16" s="7" customFormat="1" ht="24.75" customHeight="1" outlineLevel="1" x14ac:dyDescent="0.25">
      <c r="A64" s="141">
        <v>17</v>
      </c>
      <c r="B64" s="119" t="s">
        <v>2677</v>
      </c>
      <c r="C64" s="65" t="s">
        <v>31</v>
      </c>
      <c r="D64" s="118" t="s">
        <v>2683</v>
      </c>
      <c r="E64" s="174">
        <v>43484</v>
      </c>
      <c r="F64" s="174">
        <v>43822</v>
      </c>
      <c r="G64" s="157">
        <f t="shared" si="3"/>
        <v>11.266666666666667</v>
      </c>
      <c r="H64" s="118" t="s">
        <v>2689</v>
      </c>
      <c r="I64" s="63" t="s">
        <v>64</v>
      </c>
      <c r="J64" s="63" t="s">
        <v>377</v>
      </c>
      <c r="K64" s="116">
        <v>465057175</v>
      </c>
      <c r="L64" s="65"/>
      <c r="M64" s="67"/>
      <c r="N64" s="65" t="s">
        <v>1151</v>
      </c>
      <c r="O64" s="65" t="s">
        <v>1148</v>
      </c>
      <c r="P64" s="79"/>
    </row>
    <row r="65" spans="1:16" s="7" customFormat="1" ht="24.75" customHeight="1" outlineLevel="1" x14ac:dyDescent="0.25">
      <c r="A65" s="141">
        <v>18</v>
      </c>
      <c r="B65" s="64"/>
      <c r="C65" s="65"/>
      <c r="D65" s="63"/>
      <c r="E65" s="142"/>
      <c r="F65" s="142"/>
      <c r="G65" s="157" t="str">
        <f t="shared" si="3"/>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7" t="str">
        <f t="shared" si="3"/>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7" t="str">
        <f t="shared" si="3"/>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7" t="str">
        <f t="shared" si="3"/>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7"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7"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7"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7"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7"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7"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7"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7"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7"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7"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7"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7"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7"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7"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7"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7"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7"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7"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7"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7"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7"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7" t="str">
        <f t="shared" si="3"/>
        <v/>
      </c>
      <c r="H90" s="64"/>
      <c r="I90" s="63"/>
      <c r="J90" s="63"/>
      <c r="K90" s="66"/>
      <c r="L90" s="65"/>
      <c r="M90" s="67"/>
      <c r="N90" s="65"/>
      <c r="O90" s="65"/>
      <c r="P90" s="79"/>
    </row>
    <row r="91" spans="1:16" s="7" customFormat="1" ht="24.75" customHeight="1" outlineLevel="1" x14ac:dyDescent="0.25">
      <c r="A91" s="140">
        <v>44</v>
      </c>
      <c r="B91" s="119"/>
      <c r="C91" s="121"/>
      <c r="D91" s="118"/>
      <c r="E91" s="142"/>
      <c r="F91" s="142"/>
      <c r="G91" s="157" t="str">
        <f t="shared" si="3"/>
        <v/>
      </c>
      <c r="H91" s="119"/>
      <c r="I91" s="118"/>
      <c r="J91" s="118"/>
      <c r="K91" s="120"/>
      <c r="L91" s="121"/>
      <c r="M91" s="115"/>
      <c r="N91" s="121"/>
      <c r="O91" s="121"/>
      <c r="P91" s="79"/>
    </row>
    <row r="92" spans="1:16" s="7" customFormat="1" ht="24.75" customHeight="1" outlineLevel="1" x14ac:dyDescent="0.25">
      <c r="A92" s="140">
        <v>45</v>
      </c>
      <c r="B92" s="119"/>
      <c r="C92" s="121"/>
      <c r="D92" s="118"/>
      <c r="E92" s="142"/>
      <c r="F92" s="142"/>
      <c r="G92" s="157" t="str">
        <f t="shared" si="3"/>
        <v/>
      </c>
      <c r="H92" s="119"/>
      <c r="I92" s="118"/>
      <c r="J92" s="118"/>
      <c r="K92" s="120"/>
      <c r="L92" s="121"/>
      <c r="M92" s="115"/>
      <c r="N92" s="121"/>
      <c r="O92" s="121"/>
      <c r="P92" s="79"/>
    </row>
    <row r="93" spans="1:16" s="7" customFormat="1" ht="24.75" customHeight="1" outlineLevel="1" x14ac:dyDescent="0.25">
      <c r="A93" s="140">
        <v>46</v>
      </c>
      <c r="B93" s="119"/>
      <c r="C93" s="121"/>
      <c r="D93" s="118"/>
      <c r="E93" s="142"/>
      <c r="F93" s="142"/>
      <c r="G93" s="157" t="str">
        <f t="shared" si="3"/>
        <v/>
      </c>
      <c r="H93" s="119"/>
      <c r="I93" s="118"/>
      <c r="J93" s="118"/>
      <c r="K93" s="120"/>
      <c r="L93" s="121"/>
      <c r="M93" s="115"/>
      <c r="N93" s="121"/>
      <c r="O93" s="121"/>
      <c r="P93" s="79"/>
    </row>
    <row r="94" spans="1:16" s="7" customFormat="1" ht="24.75" customHeight="1" outlineLevel="1" x14ac:dyDescent="0.25">
      <c r="A94" s="140">
        <v>47</v>
      </c>
      <c r="B94" s="119"/>
      <c r="C94" s="121"/>
      <c r="D94" s="118"/>
      <c r="E94" s="142"/>
      <c r="F94" s="142"/>
      <c r="G94" s="157" t="str">
        <f t="shared" si="3"/>
        <v/>
      </c>
      <c r="H94" s="119"/>
      <c r="I94" s="118"/>
      <c r="J94" s="118"/>
      <c r="K94" s="120"/>
      <c r="L94" s="121"/>
      <c r="M94" s="115"/>
      <c r="N94" s="121"/>
      <c r="O94" s="121"/>
      <c r="P94" s="79"/>
    </row>
    <row r="95" spans="1:16" s="7" customFormat="1" ht="24.75" customHeight="1" outlineLevel="1" x14ac:dyDescent="0.25">
      <c r="A95" s="141">
        <v>48</v>
      </c>
      <c r="B95" s="119"/>
      <c r="C95" s="121"/>
      <c r="D95" s="118"/>
      <c r="E95" s="142"/>
      <c r="F95" s="142"/>
      <c r="G95" s="157" t="str">
        <f t="shared" si="3"/>
        <v/>
      </c>
      <c r="H95" s="119"/>
      <c r="I95" s="118"/>
      <c r="J95" s="118"/>
      <c r="K95" s="120"/>
      <c r="L95" s="121"/>
      <c r="M95" s="115"/>
      <c r="N95" s="121"/>
      <c r="O95" s="121"/>
      <c r="P95" s="79"/>
    </row>
    <row r="96" spans="1:16" s="7" customFormat="1" ht="24.75" customHeight="1" outlineLevel="1" x14ac:dyDescent="0.25">
      <c r="A96" s="141">
        <v>49</v>
      </c>
      <c r="B96" s="119"/>
      <c r="C96" s="121"/>
      <c r="D96" s="118"/>
      <c r="E96" s="142"/>
      <c r="F96" s="142"/>
      <c r="G96" s="157" t="str">
        <f t="shared" si="3"/>
        <v/>
      </c>
      <c r="H96" s="119"/>
      <c r="I96" s="118"/>
      <c r="J96" s="118"/>
      <c r="K96" s="120"/>
      <c r="L96" s="121"/>
      <c r="M96" s="115"/>
      <c r="N96" s="121"/>
      <c r="O96" s="121"/>
      <c r="P96" s="79"/>
    </row>
    <row r="97" spans="1:16" s="7" customFormat="1" ht="24.75" customHeight="1" outlineLevel="1" x14ac:dyDescent="0.25">
      <c r="A97" s="141">
        <v>50</v>
      </c>
      <c r="B97" s="119"/>
      <c r="C97" s="121"/>
      <c r="D97" s="118"/>
      <c r="E97" s="142"/>
      <c r="F97" s="142"/>
      <c r="G97" s="157" t="str">
        <f t="shared" si="3"/>
        <v/>
      </c>
      <c r="H97" s="119"/>
      <c r="I97" s="118"/>
      <c r="J97" s="118"/>
      <c r="K97" s="120"/>
      <c r="L97" s="121"/>
      <c r="M97" s="115"/>
      <c r="N97" s="121"/>
      <c r="O97" s="121"/>
      <c r="P97" s="79"/>
    </row>
    <row r="98" spans="1:16" s="7" customFormat="1" ht="24.75" customHeight="1" outlineLevel="1" x14ac:dyDescent="0.25">
      <c r="A98" s="141">
        <v>51</v>
      </c>
      <c r="B98" s="119"/>
      <c r="C98" s="121"/>
      <c r="D98" s="118"/>
      <c r="E98" s="142"/>
      <c r="F98" s="142"/>
      <c r="G98" s="157" t="str">
        <f t="shared" si="3"/>
        <v/>
      </c>
      <c r="H98" s="119"/>
      <c r="I98" s="118"/>
      <c r="J98" s="118"/>
      <c r="K98" s="120"/>
      <c r="L98" s="121"/>
      <c r="M98" s="115"/>
      <c r="N98" s="121"/>
      <c r="O98" s="121"/>
      <c r="P98" s="79"/>
    </row>
    <row r="99" spans="1:16" s="7" customFormat="1" ht="24.75" customHeight="1" outlineLevel="1" x14ac:dyDescent="0.25">
      <c r="A99" s="141">
        <v>52</v>
      </c>
      <c r="B99" s="119"/>
      <c r="C99" s="121"/>
      <c r="D99" s="118"/>
      <c r="E99" s="142"/>
      <c r="F99" s="142"/>
      <c r="G99" s="157" t="str">
        <f t="shared" si="3"/>
        <v/>
      </c>
      <c r="H99" s="119"/>
      <c r="I99" s="118"/>
      <c r="J99" s="118"/>
      <c r="K99" s="120"/>
      <c r="L99" s="121"/>
      <c r="M99" s="115"/>
      <c r="N99" s="121"/>
      <c r="O99" s="121"/>
      <c r="P99" s="79"/>
    </row>
    <row r="100" spans="1:16" s="7" customFormat="1" ht="24.75" customHeight="1" outlineLevel="1" x14ac:dyDescent="0.25">
      <c r="A100" s="141">
        <v>53</v>
      </c>
      <c r="B100" s="119"/>
      <c r="C100" s="121"/>
      <c r="D100" s="118"/>
      <c r="E100" s="142"/>
      <c r="F100" s="142"/>
      <c r="G100" s="157" t="str">
        <f t="shared" si="3"/>
        <v/>
      </c>
      <c r="H100" s="119"/>
      <c r="I100" s="118"/>
      <c r="J100" s="118"/>
      <c r="K100" s="120"/>
      <c r="L100" s="121"/>
      <c r="M100" s="115"/>
      <c r="N100" s="121"/>
      <c r="O100" s="121"/>
      <c r="P100" s="79"/>
    </row>
    <row r="101" spans="1:16" s="7" customFormat="1" ht="24.75" customHeight="1" outlineLevel="1" x14ac:dyDescent="0.25">
      <c r="A101" s="141">
        <v>54</v>
      </c>
      <c r="B101" s="119"/>
      <c r="C101" s="121"/>
      <c r="D101" s="118"/>
      <c r="E101" s="142"/>
      <c r="F101" s="142"/>
      <c r="G101" s="157" t="str">
        <f t="shared" si="3"/>
        <v/>
      </c>
      <c r="H101" s="119"/>
      <c r="I101" s="118"/>
      <c r="J101" s="118"/>
      <c r="K101" s="120"/>
      <c r="L101" s="121"/>
      <c r="M101" s="115"/>
      <c r="N101" s="121"/>
      <c r="O101" s="121"/>
      <c r="P101" s="79"/>
    </row>
    <row r="102" spans="1:16" s="7" customFormat="1" ht="24.75" customHeight="1" outlineLevel="1" x14ac:dyDescent="0.25">
      <c r="A102" s="141">
        <v>55</v>
      </c>
      <c r="B102" s="119"/>
      <c r="C102" s="121"/>
      <c r="D102" s="118"/>
      <c r="E102" s="142"/>
      <c r="F102" s="142"/>
      <c r="G102" s="157" t="str">
        <f t="shared" si="3"/>
        <v/>
      </c>
      <c r="H102" s="119"/>
      <c r="I102" s="118"/>
      <c r="J102" s="118"/>
      <c r="K102" s="120"/>
      <c r="L102" s="121"/>
      <c r="M102" s="115"/>
      <c r="N102" s="121"/>
      <c r="O102" s="121"/>
      <c r="P102" s="79"/>
    </row>
    <row r="103" spans="1:16" s="7" customFormat="1" ht="24.75" customHeight="1" outlineLevel="1" x14ac:dyDescent="0.25">
      <c r="A103" s="141">
        <v>56</v>
      </c>
      <c r="B103" s="119"/>
      <c r="C103" s="121"/>
      <c r="D103" s="118"/>
      <c r="E103" s="142"/>
      <c r="F103" s="142"/>
      <c r="G103" s="157" t="str">
        <f t="shared" si="3"/>
        <v/>
      </c>
      <c r="H103" s="119"/>
      <c r="I103" s="118"/>
      <c r="J103" s="118"/>
      <c r="K103" s="120"/>
      <c r="L103" s="121"/>
      <c r="M103" s="115"/>
      <c r="N103" s="121"/>
      <c r="O103" s="121"/>
      <c r="P103" s="79"/>
    </row>
    <row r="104" spans="1:16" s="7" customFormat="1" ht="24.75" customHeight="1" outlineLevel="1" x14ac:dyDescent="0.25">
      <c r="A104" s="141">
        <v>57</v>
      </c>
      <c r="B104" s="119"/>
      <c r="C104" s="121"/>
      <c r="D104" s="118"/>
      <c r="E104" s="142"/>
      <c r="F104" s="142"/>
      <c r="G104" s="157" t="str">
        <f t="shared" si="3"/>
        <v/>
      </c>
      <c r="H104" s="119"/>
      <c r="I104" s="118"/>
      <c r="J104" s="118"/>
      <c r="K104" s="120"/>
      <c r="L104" s="121"/>
      <c r="M104" s="115"/>
      <c r="N104" s="121"/>
      <c r="O104" s="121"/>
      <c r="P104" s="79"/>
    </row>
    <row r="105" spans="1:16" s="7" customFormat="1" ht="24.75" customHeight="1" outlineLevel="1" x14ac:dyDescent="0.25">
      <c r="A105" s="141">
        <v>58</v>
      </c>
      <c r="B105" s="119"/>
      <c r="C105" s="121"/>
      <c r="D105" s="118"/>
      <c r="E105" s="142"/>
      <c r="F105" s="142"/>
      <c r="G105" s="157" t="str">
        <f t="shared" si="3"/>
        <v/>
      </c>
      <c r="H105" s="119"/>
      <c r="I105" s="118"/>
      <c r="J105" s="118"/>
      <c r="K105" s="120"/>
      <c r="L105" s="121"/>
      <c r="M105" s="115"/>
      <c r="N105" s="121"/>
      <c r="O105" s="121"/>
      <c r="P105" s="79"/>
    </row>
    <row r="106" spans="1:16" s="7" customFormat="1" ht="24.75" customHeight="1" outlineLevel="1" x14ac:dyDescent="0.25">
      <c r="A106" s="141">
        <v>59</v>
      </c>
      <c r="B106" s="64"/>
      <c r="C106" s="65"/>
      <c r="D106" s="63"/>
      <c r="E106" s="142"/>
      <c r="F106" s="142"/>
      <c r="G106" s="157"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6"/>
    </row>
    <row r="110" spans="1:16" ht="15" customHeight="1" x14ac:dyDescent="0.25">
      <c r="A110" s="183" t="s">
        <v>2656</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8" t="s">
        <v>2665</v>
      </c>
      <c r="C114" s="160" t="s">
        <v>31</v>
      </c>
      <c r="D114" s="117"/>
      <c r="E114" s="142"/>
      <c r="F114" s="142"/>
      <c r="G114" s="157" t="str">
        <f>IF(AND(E114&lt;&gt;"",F114&lt;&gt;""),((F114-E114)/30),"")</f>
        <v/>
      </c>
      <c r="H114" s="119"/>
      <c r="I114" s="118"/>
      <c r="J114" s="118"/>
      <c r="K114" s="120"/>
      <c r="L114" s="100" t="str">
        <f>+IF(AND(K114&gt;0,O114="Ejecución"),(K114/877802)*Tabla28[[#This Row],[% participación]],IF(AND(K114&gt;0,O114&lt;&gt;"Ejecución"),"-",""))</f>
        <v/>
      </c>
      <c r="M114" s="121"/>
      <c r="N114" s="170" t="str">
        <f>+IF(M118="No",1,IF(M118="Si","Ingrese %",""))</f>
        <v/>
      </c>
      <c r="O114" s="159" t="s">
        <v>1150</v>
      </c>
      <c r="P114" s="78"/>
    </row>
    <row r="115" spans="1:16" s="6" customFormat="1" ht="24.75" customHeight="1" x14ac:dyDescent="0.25">
      <c r="A115" s="140">
        <v>2</v>
      </c>
      <c r="B115" s="158" t="s">
        <v>2665</v>
      </c>
      <c r="C115" s="160" t="s">
        <v>31</v>
      </c>
      <c r="D115" s="63"/>
      <c r="E115" s="142"/>
      <c r="F115" s="142"/>
      <c r="G115" s="157" t="str">
        <f t="shared" ref="G115:G116" si="4">IF(AND(E115&lt;&gt;"",F115&lt;&gt;""),((F115-E115)/30),"")</f>
        <v/>
      </c>
      <c r="H115" s="64"/>
      <c r="I115" s="63"/>
      <c r="J115" s="63"/>
      <c r="K115" s="68"/>
      <c r="L115" s="100" t="str">
        <f>+IF(AND(K115&gt;0,O115="Ejecución"),(K115/877802)*Tabla28[[#This Row],[% participación]],IF(AND(K115&gt;0,O115&lt;&gt;"Ejecución"),"-",""))</f>
        <v/>
      </c>
      <c r="M115" s="65"/>
      <c r="N115" s="170" t="str">
        <f>+IF(M118="No",1,IF(M118="Si","Ingrese %",""))</f>
        <v/>
      </c>
      <c r="O115" s="159" t="s">
        <v>1150</v>
      </c>
      <c r="P115" s="78"/>
    </row>
    <row r="116" spans="1:16" s="6" customFormat="1" ht="24.75" customHeight="1" x14ac:dyDescent="0.25">
      <c r="A116" s="140">
        <v>3</v>
      </c>
      <c r="B116" s="158" t="s">
        <v>2665</v>
      </c>
      <c r="C116" s="160" t="s">
        <v>31</v>
      </c>
      <c r="D116" s="63"/>
      <c r="E116" s="142"/>
      <c r="F116" s="142"/>
      <c r="G116" s="157" t="str">
        <f t="shared" si="4"/>
        <v/>
      </c>
      <c r="H116" s="64"/>
      <c r="I116" s="63"/>
      <c r="J116" s="63"/>
      <c r="K116" s="68"/>
      <c r="L116" s="100" t="str">
        <f>+IF(AND(K116&gt;0,O116="Ejecución"),(K116/877802)*Tabla28[[#This Row],[% participación]],IF(AND(K116&gt;0,O116&lt;&gt;"Ejecución"),"-",""))</f>
        <v/>
      </c>
      <c r="M116" s="65"/>
      <c r="N116" s="170" t="str">
        <f>+IF(M118="No",1,IF(M118="Si","Ingrese %",""))</f>
        <v/>
      </c>
      <c r="O116" s="159" t="s">
        <v>1150</v>
      </c>
      <c r="P116" s="78"/>
    </row>
    <row r="117" spans="1:16" s="6" customFormat="1" ht="24.75" customHeight="1" outlineLevel="1" x14ac:dyDescent="0.25">
      <c r="A117" s="140">
        <v>4</v>
      </c>
      <c r="B117" s="158" t="s">
        <v>2665</v>
      </c>
      <c r="C117" s="160" t="s">
        <v>31</v>
      </c>
      <c r="D117" s="63"/>
      <c r="E117" s="142"/>
      <c r="F117" s="142"/>
      <c r="G117" s="157" t="str">
        <f t="shared" ref="G117:G159" si="5">IF(AND(E117&lt;&gt;"",F117&lt;&gt;""),((F117-E117)/30),"")</f>
        <v/>
      </c>
      <c r="H117" s="64"/>
      <c r="I117" s="63"/>
      <c r="J117" s="63"/>
      <c r="K117" s="68"/>
      <c r="L117" s="100" t="str">
        <f>+IF(AND(K117&gt;0,O117="Ejecución"),(K117/877802)*Tabla28[[#This Row],[% participación]],IF(AND(K117&gt;0,O117&lt;&gt;"Ejecución"),"-",""))</f>
        <v/>
      </c>
      <c r="M117" s="65"/>
      <c r="N117" s="170" t="str">
        <f>+IF(M118="No",1,IF(M118="Si","Ingrese %",""))</f>
        <v/>
      </c>
      <c r="O117" s="159" t="s">
        <v>1150</v>
      </c>
      <c r="P117" s="78"/>
    </row>
    <row r="118" spans="1:16" s="7" customFormat="1" ht="24.75" customHeight="1" outlineLevel="1" x14ac:dyDescent="0.25">
      <c r="A118" s="141">
        <v>5</v>
      </c>
      <c r="B118" s="158" t="s">
        <v>2665</v>
      </c>
      <c r="C118" s="160" t="s">
        <v>31</v>
      </c>
      <c r="D118" s="63"/>
      <c r="E118" s="142"/>
      <c r="F118" s="142"/>
      <c r="G118" s="157"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59" t="s">
        <v>1150</v>
      </c>
      <c r="P118" s="79"/>
    </row>
    <row r="119" spans="1:16" s="7" customFormat="1" ht="24.75" customHeight="1" outlineLevel="1" x14ac:dyDescent="0.25">
      <c r="A119" s="141">
        <v>6</v>
      </c>
      <c r="B119" s="158" t="s">
        <v>2665</v>
      </c>
      <c r="C119" s="160" t="s">
        <v>31</v>
      </c>
      <c r="D119" s="63"/>
      <c r="E119" s="142"/>
      <c r="F119" s="142"/>
      <c r="G119" s="157" t="str">
        <f t="shared" si="5"/>
        <v/>
      </c>
      <c r="H119" s="64"/>
      <c r="I119" s="63"/>
      <c r="J119" s="63"/>
      <c r="K119" s="68"/>
      <c r="L119" s="100" t="str">
        <f>+IF(AND(K119&gt;0,O119="Ejecución"),(K119/877802)*Tabla28[[#This Row],[% participación]],IF(AND(K119&gt;0,O119&lt;&gt;"Ejecución"),"-",""))</f>
        <v/>
      </c>
      <c r="M119" s="65"/>
      <c r="N119" s="170" t="str">
        <f t="shared" si="6"/>
        <v/>
      </c>
      <c r="O119" s="159" t="s">
        <v>1150</v>
      </c>
      <c r="P119" s="79"/>
    </row>
    <row r="120" spans="1:16" s="7" customFormat="1" ht="24.75" customHeight="1" outlineLevel="1" x14ac:dyDescent="0.25">
      <c r="A120" s="141">
        <v>7</v>
      </c>
      <c r="B120" s="158" t="s">
        <v>2665</v>
      </c>
      <c r="C120" s="160" t="s">
        <v>31</v>
      </c>
      <c r="D120" s="63"/>
      <c r="E120" s="142"/>
      <c r="F120" s="142"/>
      <c r="G120" s="157" t="str">
        <f t="shared" si="5"/>
        <v/>
      </c>
      <c r="H120" s="64"/>
      <c r="I120" s="63"/>
      <c r="J120" s="63"/>
      <c r="K120" s="68"/>
      <c r="L120" s="100" t="str">
        <f>+IF(AND(K120&gt;0,O120="Ejecución"),(K120/877802)*Tabla28[[#This Row],[% participación]],IF(AND(K120&gt;0,O120&lt;&gt;"Ejecución"),"-",""))</f>
        <v/>
      </c>
      <c r="M120" s="65"/>
      <c r="N120" s="170" t="str">
        <f t="shared" si="6"/>
        <v/>
      </c>
      <c r="O120" s="159" t="s">
        <v>1150</v>
      </c>
      <c r="P120" s="79"/>
    </row>
    <row r="121" spans="1:16" s="7" customFormat="1" ht="24.75" customHeight="1" outlineLevel="1" x14ac:dyDescent="0.25">
      <c r="A121" s="141">
        <v>8</v>
      </c>
      <c r="B121" s="158" t="s">
        <v>2665</v>
      </c>
      <c r="C121" s="160" t="s">
        <v>31</v>
      </c>
      <c r="D121" s="63"/>
      <c r="E121" s="142"/>
      <c r="F121" s="142"/>
      <c r="G121" s="157" t="str">
        <f t="shared" si="5"/>
        <v/>
      </c>
      <c r="H121" s="102"/>
      <c r="I121" s="63"/>
      <c r="J121" s="63"/>
      <c r="K121" s="68"/>
      <c r="L121" s="100" t="str">
        <f>+IF(AND(K121&gt;0,O121="Ejecución"),(K121/877802)*Tabla28[[#This Row],[% participación]],IF(AND(K121&gt;0,O121&lt;&gt;"Ejecución"),"-",""))</f>
        <v/>
      </c>
      <c r="M121" s="65"/>
      <c r="N121" s="170" t="str">
        <f t="shared" si="6"/>
        <v/>
      </c>
      <c r="O121" s="159" t="s">
        <v>1150</v>
      </c>
      <c r="P121" s="79"/>
    </row>
    <row r="122" spans="1:16" s="7" customFormat="1" ht="24.75" customHeight="1" outlineLevel="1" x14ac:dyDescent="0.25">
      <c r="A122" s="141">
        <v>9</v>
      </c>
      <c r="B122" s="158" t="s">
        <v>2665</v>
      </c>
      <c r="C122" s="160" t="s">
        <v>31</v>
      </c>
      <c r="D122" s="63"/>
      <c r="E122" s="142"/>
      <c r="F122" s="142"/>
      <c r="G122" s="157" t="str">
        <f t="shared" si="5"/>
        <v/>
      </c>
      <c r="H122" s="64"/>
      <c r="I122" s="63"/>
      <c r="J122" s="63"/>
      <c r="K122" s="68"/>
      <c r="L122" s="100" t="str">
        <f>+IF(AND(K122&gt;0,O122="Ejecución"),(K122/877802)*Tabla28[[#This Row],[% participación]],IF(AND(K122&gt;0,O122&lt;&gt;"Ejecución"),"-",""))</f>
        <v/>
      </c>
      <c r="M122" s="65"/>
      <c r="N122" s="170" t="str">
        <f t="shared" si="6"/>
        <v/>
      </c>
      <c r="O122" s="159" t="s">
        <v>1150</v>
      </c>
      <c r="P122" s="79"/>
    </row>
    <row r="123" spans="1:16" s="7" customFormat="1" ht="24.75" customHeight="1" outlineLevel="1" x14ac:dyDescent="0.25">
      <c r="A123" s="141">
        <v>10</v>
      </c>
      <c r="B123" s="158" t="s">
        <v>2665</v>
      </c>
      <c r="C123" s="160" t="s">
        <v>31</v>
      </c>
      <c r="D123" s="63"/>
      <c r="E123" s="142"/>
      <c r="F123" s="142"/>
      <c r="G123" s="157" t="str">
        <f t="shared" si="5"/>
        <v/>
      </c>
      <c r="H123" s="64"/>
      <c r="I123" s="63"/>
      <c r="J123" s="63"/>
      <c r="K123" s="68"/>
      <c r="L123" s="100" t="str">
        <f>+IF(AND(K123&gt;0,O123="Ejecución"),(K123/877802)*Tabla28[[#This Row],[% participación]],IF(AND(K123&gt;0,O123&lt;&gt;"Ejecución"),"-",""))</f>
        <v/>
      </c>
      <c r="M123" s="65"/>
      <c r="N123" s="170" t="str">
        <f t="shared" si="6"/>
        <v/>
      </c>
      <c r="O123" s="159" t="s">
        <v>1150</v>
      </c>
      <c r="P123" s="79"/>
    </row>
    <row r="124" spans="1:16" s="7" customFormat="1" ht="24.75" customHeight="1" outlineLevel="1" x14ac:dyDescent="0.25">
      <c r="A124" s="141">
        <v>11</v>
      </c>
      <c r="B124" s="158" t="s">
        <v>2665</v>
      </c>
      <c r="C124" s="160" t="s">
        <v>31</v>
      </c>
      <c r="D124" s="63"/>
      <c r="E124" s="142"/>
      <c r="F124" s="142"/>
      <c r="G124" s="157" t="str">
        <f t="shared" si="5"/>
        <v/>
      </c>
      <c r="H124" s="64"/>
      <c r="I124" s="63"/>
      <c r="J124" s="63"/>
      <c r="K124" s="68"/>
      <c r="L124" s="100" t="str">
        <f>+IF(AND(K124&gt;0,O124="Ejecución"),(K124/877802)*Tabla28[[#This Row],[% participación]],IF(AND(K124&gt;0,O124&lt;&gt;"Ejecución"),"-",""))</f>
        <v/>
      </c>
      <c r="M124" s="65"/>
      <c r="N124" s="170" t="str">
        <f t="shared" si="6"/>
        <v/>
      </c>
      <c r="O124" s="159" t="s">
        <v>1150</v>
      </c>
      <c r="P124" s="79"/>
    </row>
    <row r="125" spans="1:16" s="7" customFormat="1" ht="24.75" customHeight="1" outlineLevel="1" x14ac:dyDescent="0.25">
      <c r="A125" s="141">
        <v>12</v>
      </c>
      <c r="B125" s="158" t="s">
        <v>2665</v>
      </c>
      <c r="C125" s="160" t="s">
        <v>31</v>
      </c>
      <c r="D125" s="63"/>
      <c r="E125" s="142"/>
      <c r="F125" s="142"/>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25">
      <c r="A126" s="141">
        <v>13</v>
      </c>
      <c r="B126" s="158" t="s">
        <v>2665</v>
      </c>
      <c r="C126" s="160" t="s">
        <v>31</v>
      </c>
      <c r="D126" s="63"/>
      <c r="E126" s="142"/>
      <c r="F126" s="142"/>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1">
        <v>14</v>
      </c>
      <c r="B127" s="158" t="s">
        <v>2665</v>
      </c>
      <c r="C127" s="160" t="s">
        <v>31</v>
      </c>
      <c r="D127" s="63"/>
      <c r="E127" s="142"/>
      <c r="F127" s="142"/>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1">
        <v>15</v>
      </c>
      <c r="B128" s="158" t="s">
        <v>2665</v>
      </c>
      <c r="C128" s="160" t="s">
        <v>31</v>
      </c>
      <c r="D128" s="63"/>
      <c r="E128" s="142"/>
      <c r="F128" s="142"/>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1">
        <v>16</v>
      </c>
      <c r="B129" s="158" t="s">
        <v>2665</v>
      </c>
      <c r="C129" s="160" t="s">
        <v>31</v>
      </c>
      <c r="D129" s="63"/>
      <c r="E129" s="142"/>
      <c r="F129" s="142"/>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1">
        <v>17</v>
      </c>
      <c r="B130" s="158" t="s">
        <v>2665</v>
      </c>
      <c r="C130" s="160" t="s">
        <v>31</v>
      </c>
      <c r="D130" s="63"/>
      <c r="E130" s="142"/>
      <c r="F130" s="142"/>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1">
        <v>18</v>
      </c>
      <c r="B131" s="158" t="s">
        <v>2665</v>
      </c>
      <c r="C131" s="160" t="s">
        <v>31</v>
      </c>
      <c r="D131" s="63"/>
      <c r="E131" s="142"/>
      <c r="F131" s="142"/>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1">
        <v>19</v>
      </c>
      <c r="B132" s="158" t="s">
        <v>2665</v>
      </c>
      <c r="C132" s="160" t="s">
        <v>31</v>
      </c>
      <c r="D132" s="63"/>
      <c r="E132" s="142"/>
      <c r="F132" s="142"/>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1">
        <v>20</v>
      </c>
      <c r="B133" s="158" t="s">
        <v>2665</v>
      </c>
      <c r="C133" s="160" t="s">
        <v>31</v>
      </c>
      <c r="D133" s="63"/>
      <c r="E133" s="142"/>
      <c r="F133" s="142"/>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1">
        <v>21</v>
      </c>
      <c r="B134" s="158" t="s">
        <v>2665</v>
      </c>
      <c r="C134" s="160" t="s">
        <v>31</v>
      </c>
      <c r="D134" s="63"/>
      <c r="E134" s="142"/>
      <c r="F134" s="142"/>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1">
        <v>22</v>
      </c>
      <c r="B135" s="158" t="s">
        <v>2665</v>
      </c>
      <c r="C135" s="160" t="s">
        <v>31</v>
      </c>
      <c r="D135" s="63"/>
      <c r="E135" s="142"/>
      <c r="F135" s="142"/>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1">
        <v>23</v>
      </c>
      <c r="B136" s="158" t="s">
        <v>2665</v>
      </c>
      <c r="C136" s="160" t="s">
        <v>31</v>
      </c>
      <c r="D136" s="63"/>
      <c r="E136" s="142"/>
      <c r="F136" s="142"/>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1">
        <v>24</v>
      </c>
      <c r="B137" s="158" t="s">
        <v>2665</v>
      </c>
      <c r="C137" s="160" t="s">
        <v>31</v>
      </c>
      <c r="D137" s="63"/>
      <c r="E137" s="142"/>
      <c r="F137" s="142"/>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1">
        <v>25</v>
      </c>
      <c r="B138" s="158" t="s">
        <v>2665</v>
      </c>
      <c r="C138" s="160" t="s">
        <v>31</v>
      </c>
      <c r="D138" s="63"/>
      <c r="E138" s="142"/>
      <c r="F138" s="142"/>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1">
        <v>26</v>
      </c>
      <c r="B139" s="158" t="s">
        <v>2665</v>
      </c>
      <c r="C139" s="160" t="s">
        <v>31</v>
      </c>
      <c r="D139" s="63"/>
      <c r="E139" s="142"/>
      <c r="F139" s="142"/>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1">
        <v>27</v>
      </c>
      <c r="B140" s="158" t="s">
        <v>2665</v>
      </c>
      <c r="C140" s="160" t="s">
        <v>31</v>
      </c>
      <c r="D140" s="63"/>
      <c r="E140" s="142"/>
      <c r="F140" s="142"/>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1">
        <v>28</v>
      </c>
      <c r="B141" s="158" t="s">
        <v>2665</v>
      </c>
      <c r="C141" s="160" t="s">
        <v>31</v>
      </c>
      <c r="D141" s="63"/>
      <c r="E141" s="142"/>
      <c r="F141" s="142"/>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1">
        <v>29</v>
      </c>
      <c r="B142" s="158" t="s">
        <v>2665</v>
      </c>
      <c r="C142" s="160" t="s">
        <v>31</v>
      </c>
      <c r="D142" s="63"/>
      <c r="E142" s="142"/>
      <c r="F142" s="142"/>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1">
        <v>30</v>
      </c>
      <c r="B143" s="158" t="s">
        <v>2665</v>
      </c>
      <c r="C143" s="160" t="s">
        <v>31</v>
      </c>
      <c r="D143" s="63"/>
      <c r="E143" s="142"/>
      <c r="F143" s="142"/>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1">
        <v>31</v>
      </c>
      <c r="B144" s="158" t="s">
        <v>2665</v>
      </c>
      <c r="C144" s="160" t="s">
        <v>31</v>
      </c>
      <c r="D144" s="63"/>
      <c r="E144" s="142"/>
      <c r="F144" s="142"/>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1">
        <v>32</v>
      </c>
      <c r="B145" s="158" t="s">
        <v>2665</v>
      </c>
      <c r="C145" s="160" t="s">
        <v>31</v>
      </c>
      <c r="D145" s="63"/>
      <c r="E145" s="142"/>
      <c r="F145" s="142"/>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1">
        <v>33</v>
      </c>
      <c r="B146" s="158" t="s">
        <v>2665</v>
      </c>
      <c r="C146" s="160" t="s">
        <v>31</v>
      </c>
      <c r="D146" s="63"/>
      <c r="E146" s="142"/>
      <c r="F146" s="142"/>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1">
        <v>34</v>
      </c>
      <c r="B147" s="158" t="s">
        <v>2665</v>
      </c>
      <c r="C147" s="160" t="s">
        <v>31</v>
      </c>
      <c r="D147" s="63"/>
      <c r="E147" s="142"/>
      <c r="F147" s="142"/>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1">
        <v>35</v>
      </c>
      <c r="B148" s="158" t="s">
        <v>2665</v>
      </c>
      <c r="C148" s="160" t="s">
        <v>31</v>
      </c>
      <c r="D148" s="63"/>
      <c r="E148" s="142"/>
      <c r="F148" s="142"/>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1">
        <v>36</v>
      </c>
      <c r="B149" s="158" t="s">
        <v>2665</v>
      </c>
      <c r="C149" s="160" t="s">
        <v>31</v>
      </c>
      <c r="D149" s="63"/>
      <c r="E149" s="142"/>
      <c r="F149" s="142"/>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1">
        <v>37</v>
      </c>
      <c r="B150" s="158" t="s">
        <v>2665</v>
      </c>
      <c r="C150" s="160" t="s">
        <v>31</v>
      </c>
      <c r="D150" s="63"/>
      <c r="E150" s="142"/>
      <c r="F150" s="142"/>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1">
        <v>38</v>
      </c>
      <c r="B151" s="158" t="s">
        <v>2665</v>
      </c>
      <c r="C151" s="160" t="s">
        <v>31</v>
      </c>
      <c r="D151" s="63"/>
      <c r="E151" s="142"/>
      <c r="F151" s="142"/>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1">
        <v>39</v>
      </c>
      <c r="B152" s="158" t="s">
        <v>2665</v>
      </c>
      <c r="C152" s="160" t="s">
        <v>31</v>
      </c>
      <c r="D152" s="63"/>
      <c r="E152" s="142"/>
      <c r="F152" s="142"/>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1">
        <v>40</v>
      </c>
      <c r="B153" s="158" t="s">
        <v>2665</v>
      </c>
      <c r="C153" s="160" t="s">
        <v>31</v>
      </c>
      <c r="D153" s="63"/>
      <c r="E153" s="142"/>
      <c r="F153" s="142"/>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1">
        <v>41</v>
      </c>
      <c r="B154" s="158" t="s">
        <v>2665</v>
      </c>
      <c r="C154" s="160" t="s">
        <v>31</v>
      </c>
      <c r="D154" s="63"/>
      <c r="E154" s="142"/>
      <c r="F154" s="142"/>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1">
        <v>42</v>
      </c>
      <c r="B155" s="158" t="s">
        <v>2665</v>
      </c>
      <c r="C155" s="160" t="s">
        <v>31</v>
      </c>
      <c r="D155" s="63"/>
      <c r="E155" s="142"/>
      <c r="F155" s="142"/>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1">
        <v>43</v>
      </c>
      <c r="B156" s="158" t="s">
        <v>2665</v>
      </c>
      <c r="C156" s="160" t="s">
        <v>31</v>
      </c>
      <c r="D156" s="63"/>
      <c r="E156" s="142"/>
      <c r="F156" s="142"/>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1">
        <v>44</v>
      </c>
      <c r="B157" s="158" t="s">
        <v>2665</v>
      </c>
      <c r="C157" s="160" t="s">
        <v>31</v>
      </c>
      <c r="D157" s="63"/>
      <c r="E157" s="142"/>
      <c r="F157" s="142"/>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1">
        <v>45</v>
      </c>
      <c r="B158" s="158" t="s">
        <v>2665</v>
      </c>
      <c r="C158" s="160" t="s">
        <v>31</v>
      </c>
      <c r="D158" s="63"/>
      <c r="E158" s="142"/>
      <c r="F158" s="142"/>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1">
        <v>46</v>
      </c>
      <c r="B159" s="158" t="s">
        <v>2665</v>
      </c>
      <c r="C159" s="160" t="s">
        <v>31</v>
      </c>
      <c r="D159" s="63"/>
      <c r="E159" s="142"/>
      <c r="F159" s="142"/>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1">
        <v>47</v>
      </c>
      <c r="B160" s="158" t="s">
        <v>2665</v>
      </c>
      <c r="C160" s="160" t="s">
        <v>31</v>
      </c>
      <c r="D160" s="63"/>
      <c r="E160" s="142"/>
      <c r="F160" s="142"/>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x14ac:dyDescent="0.25">
      <c r="A163" s="205" t="s">
        <v>2660</v>
      </c>
      <c r="B163" s="206"/>
      <c r="C163" s="206"/>
      <c r="D163" s="206"/>
      <c r="E163" s="207"/>
      <c r="F163" s="208" t="s">
        <v>2661</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7"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v>
      </c>
      <c r="E167" s="8"/>
      <c r="F167" s="5"/>
      <c r="G167" s="107" t="s">
        <v>26</v>
      </c>
      <c r="I167" s="213" t="s">
        <v>2643</v>
      </c>
      <c r="J167" s="214"/>
      <c r="K167" s="214"/>
      <c r="L167" s="214"/>
      <c r="M167" s="214"/>
      <c r="N167" s="214"/>
      <c r="O167" s="215"/>
      <c r="U167" s="51"/>
    </row>
    <row r="168" spans="1:28" x14ac:dyDescent="0.25">
      <c r="A168" s="9"/>
      <c r="B168" s="232" t="s">
        <v>2658</v>
      </c>
      <c r="C168" s="232"/>
      <c r="D168" s="232"/>
      <c r="E168" s="8"/>
      <c r="F168" s="5"/>
      <c r="H168" s="81" t="s">
        <v>2657</v>
      </c>
      <c r="I168" s="213"/>
      <c r="J168" s="214"/>
      <c r="K168" s="214"/>
      <c r="L168" s="214"/>
      <c r="M168" s="214"/>
      <c r="N168" s="214"/>
      <c r="O168" s="215"/>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2668</v>
      </c>
      <c r="B172" s="203"/>
      <c r="C172" s="203"/>
      <c r="D172" s="203"/>
      <c r="E172" s="203"/>
      <c r="F172" s="203"/>
      <c r="G172" s="203"/>
      <c r="H172" s="203"/>
      <c r="I172" s="203"/>
      <c r="J172" s="203"/>
      <c r="K172" s="203"/>
      <c r="L172" s="203"/>
      <c r="M172" s="203"/>
      <c r="N172" s="203"/>
      <c r="O172" s="204"/>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2669</v>
      </c>
      <c r="C176" s="223"/>
      <c r="D176" s="223"/>
      <c r="E176" s="223"/>
      <c r="F176" s="223"/>
      <c r="G176" s="223"/>
      <c r="H176" s="20"/>
      <c r="I176" s="176" t="s">
        <v>2675</v>
      </c>
      <c r="J176" s="177"/>
      <c r="K176" s="177"/>
      <c r="L176" s="177"/>
      <c r="M176" s="177"/>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2672</v>
      </c>
      <c r="O177" s="8"/>
      <c r="Q177" s="19"/>
      <c r="R177" s="19"/>
      <c r="S177" s="19"/>
      <c r="T177" s="19"/>
      <c r="U177" s="19"/>
      <c r="V177" s="19"/>
      <c r="W177" s="19"/>
      <c r="X177" s="19"/>
      <c r="Y177" s="19"/>
      <c r="Z177" s="19"/>
      <c r="AA177" s="19"/>
      <c r="AB177" s="19"/>
    </row>
    <row r="178" spans="1:28" ht="23.25" x14ac:dyDescent="0.25">
      <c r="A178" s="9"/>
      <c r="B178" s="227"/>
      <c r="C178" s="228"/>
      <c r="D178" s="229"/>
      <c r="E178" s="164"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61"/>
      <c r="Z178" s="162" t="str">
        <f>IF(Y178&gt;0,SUM(E180+Y178),"")</f>
        <v/>
      </c>
      <c r="AA178" s="19"/>
      <c r="AB178" s="19"/>
    </row>
    <row r="179" spans="1:28" ht="23.25" x14ac:dyDescent="0.25">
      <c r="A179" s="9"/>
      <c r="B179" s="189" t="s">
        <v>2669</v>
      </c>
      <c r="C179" s="189"/>
      <c r="D179" s="189"/>
      <c r="E179" s="168">
        <v>0.02</v>
      </c>
      <c r="F179" s="167">
        <v>0.03</v>
      </c>
      <c r="G179" s="162">
        <f>IF(F179&gt;0,SUM(E179+F179),"")</f>
        <v>0.05</v>
      </c>
      <c r="H179" s="5"/>
      <c r="I179" s="189" t="s">
        <v>2671</v>
      </c>
      <c r="J179" s="189"/>
      <c r="K179" s="189"/>
      <c r="L179" s="189"/>
      <c r="M179" s="169">
        <v>0.02</v>
      </c>
      <c r="O179" s="8"/>
      <c r="Q179" s="19"/>
      <c r="R179" s="156">
        <f>IF(M179&gt;0,SUM(L179+M179),"")</f>
        <v>0.02</v>
      </c>
      <c r="T179" s="19"/>
      <c r="U179" s="235" t="s">
        <v>1166</v>
      </c>
      <c r="V179" s="235"/>
      <c r="W179" s="235"/>
      <c r="X179" s="24">
        <v>0.02</v>
      </c>
      <c r="Y179" s="161"/>
      <c r="Z179" s="162" t="str">
        <f>IF(Y179&gt;0,SUM(E181+Y179),"")</f>
        <v/>
      </c>
      <c r="AA179" s="19"/>
      <c r="AB179" s="19"/>
    </row>
    <row r="180" spans="1:28" ht="23.45" hidden="1" x14ac:dyDescent="0.3">
      <c r="A180" s="9"/>
      <c r="B180" s="175"/>
      <c r="C180" s="175"/>
      <c r="D180" s="175"/>
      <c r="E180" s="166"/>
      <c r="H180" s="5"/>
      <c r="I180" s="175"/>
      <c r="J180" s="175"/>
      <c r="K180" s="175"/>
      <c r="L180" s="175"/>
      <c r="M180" s="5"/>
      <c r="O180" s="8"/>
      <c r="Q180" s="19"/>
      <c r="R180" s="156" t="str">
        <f>IF(S180&gt;0,SUM(L180+S180),"")</f>
        <v/>
      </c>
      <c r="S180" s="161"/>
      <c r="T180" s="19"/>
      <c r="U180" s="235" t="s">
        <v>1167</v>
      </c>
      <c r="V180" s="235"/>
      <c r="W180" s="235"/>
      <c r="X180" s="24">
        <v>0.03</v>
      </c>
      <c r="Y180" s="161"/>
      <c r="Z180" s="162" t="str">
        <f>IF(Y180&gt;0,SUM(E182+Y180),"")</f>
        <v/>
      </c>
      <c r="AA180" s="19"/>
      <c r="AB180" s="19"/>
    </row>
    <row r="181" spans="1:28" ht="23.45" hidden="1" x14ac:dyDescent="0.3">
      <c r="A181" s="9"/>
      <c r="B181" s="175"/>
      <c r="C181" s="175"/>
      <c r="D181" s="175"/>
      <c r="E181" s="166"/>
      <c r="H181" s="5"/>
      <c r="I181" s="175"/>
      <c r="J181" s="175"/>
      <c r="K181" s="175"/>
      <c r="L181" s="175"/>
      <c r="M181" s="5"/>
      <c r="O181" s="8"/>
      <c r="Q181" s="19"/>
      <c r="R181" s="156" t="str">
        <f>IF(S181&gt;0,SUM(L181+S181),"")</f>
        <v/>
      </c>
      <c r="S181" s="161"/>
      <c r="T181" s="19"/>
      <c r="U181" s="19"/>
      <c r="V181" s="19"/>
      <c r="W181" s="19"/>
      <c r="X181" s="19"/>
      <c r="Y181" s="19"/>
      <c r="Z181" s="19"/>
      <c r="AA181" s="19"/>
      <c r="AB181" s="19"/>
    </row>
    <row r="182" spans="1:28" ht="23.45" hidden="1" x14ac:dyDescent="0.3">
      <c r="A182" s="9"/>
      <c r="B182" s="175"/>
      <c r="C182" s="175"/>
      <c r="D182" s="175"/>
      <c r="E182" s="166"/>
      <c r="H182" s="5"/>
      <c r="I182" s="175"/>
      <c r="J182" s="175"/>
      <c r="K182" s="175"/>
      <c r="L182" s="175"/>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6" t="str">
        <f>IF(S183&gt;0,SUM(L183+S183),"")</f>
        <v/>
      </c>
      <c r="S183" s="161"/>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3">
        <f>+SUM(G179:G182)</f>
        <v>0.05</v>
      </c>
      <c r="D185" s="91" t="s">
        <v>2628</v>
      </c>
      <c r="E185" s="94">
        <f>+(C185*SUM(K20:K35))</f>
        <v>41121263</v>
      </c>
      <c r="F185" s="92"/>
      <c r="G185" s="93"/>
      <c r="H185" s="88"/>
      <c r="I185" s="90" t="s">
        <v>2627</v>
      </c>
      <c r="J185" s="163">
        <f>+SUM(M179:M183)</f>
        <v>0.02</v>
      </c>
      <c r="K185" s="234" t="s">
        <v>2628</v>
      </c>
      <c r="L185" s="234"/>
      <c r="M185" s="94">
        <f>+J185*(SUM(K20:K35))</f>
        <v>16448505.200000001</v>
      </c>
      <c r="N185" s="95"/>
      <c r="O185" s="96"/>
    </row>
    <row r="186" spans="1:28" ht="15.75" thickBot="1" x14ac:dyDescent="0.3">
      <c r="A186" s="10"/>
      <c r="B186" s="97"/>
      <c r="C186" s="97"/>
      <c r="D186" s="97"/>
      <c r="E186" s="97"/>
      <c r="F186" s="97"/>
      <c r="G186" s="97"/>
      <c r="H186" s="97"/>
      <c r="I186" s="165" t="s">
        <v>2673</v>
      </c>
      <c r="J186" s="97"/>
      <c r="K186" s="97"/>
      <c r="L186" s="97"/>
      <c r="M186" s="97"/>
      <c r="N186" s="98"/>
      <c r="O186" s="99"/>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193" t="s">
        <v>2636</v>
      </c>
      <c r="C192" s="193"/>
      <c r="E192" s="5" t="s">
        <v>20</v>
      </c>
      <c r="H192" s="26" t="s">
        <v>24</v>
      </c>
      <c r="J192" s="5" t="s">
        <v>2637</v>
      </c>
      <c r="K192" s="5"/>
      <c r="M192" s="5"/>
      <c r="N192" s="5"/>
      <c r="O192" s="8"/>
      <c r="Q192" s="151"/>
      <c r="R192" s="152"/>
      <c r="S192" s="152"/>
      <c r="T192" s="151"/>
    </row>
    <row r="193" spans="1:18" x14ac:dyDescent="0.25">
      <c r="A193" s="9"/>
      <c r="C193" s="122">
        <v>31166</v>
      </c>
      <c r="D193" s="5"/>
      <c r="E193" s="123">
        <v>6521</v>
      </c>
      <c r="F193" s="5"/>
      <c r="G193" s="5"/>
      <c r="H193" s="144" t="s">
        <v>2703</v>
      </c>
      <c r="J193" s="5"/>
      <c r="K193" s="124">
        <v>37712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233" t="s">
        <v>2659</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5" t="s">
        <v>2704</v>
      </c>
      <c r="J211" s="27" t="s">
        <v>2622</v>
      </c>
      <c r="K211" s="145" t="s">
        <v>2691</v>
      </c>
      <c r="L211" s="21"/>
      <c r="M211" s="21"/>
      <c r="N211" s="21"/>
      <c r="O211" s="8"/>
    </row>
    <row r="212" spans="1:15" x14ac:dyDescent="0.25">
      <c r="A212" s="9"/>
      <c r="B212" s="27" t="s">
        <v>2619</v>
      </c>
      <c r="C212" s="144" t="s">
        <v>2703</v>
      </c>
      <c r="D212" s="21"/>
      <c r="G212" s="27" t="s">
        <v>2621</v>
      </c>
      <c r="H212" s="145" t="s">
        <v>2690</v>
      </c>
      <c r="J212" s="27" t="s">
        <v>2623</v>
      </c>
      <c r="K212" s="144" t="s">
        <v>2692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paperSize="5" scale="60"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ht="14.45" x14ac:dyDescent="0.3">
      <c r="F25" t="s">
        <v>1097</v>
      </c>
    </row>
    <row r="26" spans="6:6" x14ac:dyDescent="0.25">
      <c r="F26" t="s">
        <v>862</v>
      </c>
    </row>
    <row r="27" spans="6:6" ht="14.45" x14ac:dyDescent="0.3">
      <c r="F27" t="s">
        <v>396</v>
      </c>
    </row>
    <row r="28" spans="6:6" x14ac:dyDescent="0.25">
      <c r="F28" t="s">
        <v>945</v>
      </c>
    </row>
    <row r="29" spans="6:6" ht="14.45" x14ac:dyDescent="0.3">
      <c r="F29" t="s">
        <v>887</v>
      </c>
    </row>
    <row r="30" spans="6:6" ht="14.45" x14ac:dyDescent="0.3">
      <c r="F30" t="s">
        <v>453</v>
      </c>
    </row>
    <row r="31" spans="6:6" ht="14.45" x14ac:dyDescent="0.3">
      <c r="F31" t="s">
        <v>986</v>
      </c>
    </row>
    <row r="32" spans="6:6" ht="14.45" x14ac:dyDescent="0.3">
      <c r="F32" t="s">
        <v>1033</v>
      </c>
    </row>
    <row r="33" spans="6:6" x14ac:dyDescent="0.25">
      <c r="F33" t="s">
        <v>1134</v>
      </c>
    </row>
    <row r="34" spans="6:6" ht="14.45"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ht="14.45" x14ac:dyDescent="0.3">
      <c r="A31" s="16">
        <v>800054940</v>
      </c>
      <c r="B31" s="17" t="s">
        <v>1199</v>
      </c>
    </row>
    <row r="32" spans="1:2" ht="14.45" x14ac:dyDescent="0.3">
      <c r="A32" s="16">
        <v>800055169</v>
      </c>
      <c r="B32" s="17" t="s">
        <v>1200</v>
      </c>
    </row>
    <row r="33" spans="1:2" ht="14.45" x14ac:dyDescent="0.3">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4fb10211-09fb-4e80-9f0b-184718d5d98c"/>
    <ds:schemaRef ds:uri="http://schemas.microsoft.com/office/2006/documentManagement/types"/>
    <ds:schemaRef ds:uri="http://schemas.microsoft.com/office/2006/metadata/properties"/>
    <ds:schemaRef ds:uri="http://purl.org/dc/elements/1.1/"/>
    <ds:schemaRef ds:uri="a65d333d-5b59-4810-bc94-b80d9325abbc"/>
    <ds:schemaRef ds:uri="http://schemas.microsoft.com/office/infopath/2007/PartnerControls"/>
    <ds:schemaRef ds:uri="http://schemas.openxmlformats.org/package/2006/metadata/core-properties"/>
    <ds:schemaRef ds:uri="http://www.w3.org/XML/1998/namespace"/>
    <ds:schemaRef ds:uri="http://purl.org/dc/dcmitype/"/>
    <ds:schemaRef ds:uri="http://purl.org/dc/te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Administrativa HIV</cp:lastModifiedBy>
  <cp:lastPrinted>2020-12-30T04:06:46Z</cp:lastPrinted>
  <dcterms:created xsi:type="dcterms:W3CDTF">2020-10-14T21:57:42Z</dcterms:created>
  <dcterms:modified xsi:type="dcterms:W3CDTF">2020-12-30T04:14:50Z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