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ELLAVISTA 2021\Contrato ICBF\Precontractual\MANIFESTACION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<sst xmlns="http://schemas.openxmlformats.org/spreadsheetml/2006/main" count="3143" uniqueCount="2712">
  <si>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</si>
  <si>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</si>
  <si>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</si>
  <si>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</si>
  <si>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</si>
  <si>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</si>
  <si>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</si>
  <si>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</si>
  <si>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</si>
  <si>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</si>
  <si>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</si>
  <si>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</si>
  <si>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</si>
  <si>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</si>
  <si>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</si>
  <si>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</si>
  <si>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</si>
  <si>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</si>
  <si>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</si>
  <si>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</si>
  <si>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</si>
  <si>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</si>
  <si>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</si>
  <si>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</si>
  <si>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</si>
  <si>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</si>
  <si>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</si>
  <si>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</si>
  <si>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</si>
  <si>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</si>
  <si>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</si>
  <si>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</si>
  <si>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</si>
  <si>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</si>
  <si>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</si>
  <si>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</si>
  <si>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</si>
  <si>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</si>
  <si>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</si>
  <si>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</si>
  <si>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</si>
  <si>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</si>
  <si>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</si>
  <si>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</si>
  <si>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</si>
  <si>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</si>
  <si>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</si>
  <si>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</si>
  <si>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</si>
  <si>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</si>
  <si>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</si>
  <si>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</si>
  <si>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</si>
  <si>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</si>
  <si>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</si>
  <si>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</si>
  <si>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</si>
  <si>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</si>
  <si>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</si>
  <si>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</si>
  <si>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</si>
  <si>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</si>
  <si>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</si>
  <si>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</si>
  <si>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</si>
  <si>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</si>
  <si>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</si>
  <si>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</si>
  <si>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</si>
  <si>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</si>
  <si>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</si>
  <si>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</si>
  <si>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</si>
  <si>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</si>
  <si>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</si>
  <si>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</si>
  <si>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</si>
  <si>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</si>
  <si>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</si>
  <si>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</si>
  <si>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</si>
  <si>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</si>
  <si>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</si>
  <si>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</si>
  <si>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</si>
  <si>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</si>
  <si>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</si>
  <si>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</si>
  <si>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</si>
  <si>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</si>
  <si>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</si>
  <si>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</si>
  <si>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</si>
  <si>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</si>
  <si>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</si>
  <si>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</si>
  <si>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</si>
  <si>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</si>
  <si>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</si>
  <si>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</si>
  <si>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</si>
  <si>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</si>
  <si>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</si>
  <si>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</si>
  <si>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</si>
  <si>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</si>
  <si>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</si>
  <si>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</si>
  <si>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</si>
  <si>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</si>
  <si>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</si>
  <si>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</si>
  <si>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</si>
  <si>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</si>
  <si>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</si>
  <si>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</si>
  <si>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</si>
  <si>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</si>
  <si>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</si>
  <si>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</si>
  <si>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</si>
  <si>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</si>
  <si>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</si>
  <si>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</si>
  <si>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</si>
  <si>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</si>
  <si>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</si>
  <si>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</si>
  <si>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</si>
  <si>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</si>
  <si>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</si>
  <si>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</si>
  <si>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</si>
  <si>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</si>
  <si>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</si>
  <si>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</si>
  <si>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</si>
  <si>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</si>
  <si>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</si>
  <si>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</si>
  <si>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</si>
  <si>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</si>
  <si>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</si>
  <si>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</si>
  <si>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</si>
  <si>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</si>
  <si>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</si>
  <si>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</si>
  <si>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</si>
  <si>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</si>
  <si>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</si>
  <si>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</si>
  <si>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</si>
  <si>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</si>
  <si>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</si>
  <si>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</si>
  <si>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</si>
  <si>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</si>
  <si>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</si>
  <si>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</si>
  <si>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</si>
  <si>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</si>
  <si>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</si>
  <si>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</si>
  <si>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</si>
  <si>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</si>
  <si>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</si>
  <si>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</si>
  <si>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</si>
  <si>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</si>
  <si>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</si>
  <si>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</si>
  <si>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</si>
  <si>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</si>
  <si>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</si>
  <si>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</si>
  <si>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</si>
  <si>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</si>
  <si>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</si>
  <si>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</si>
  <si>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</si>
  <si>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</si>
  <si>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</si>
  <si>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</si>
  <si>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</si>
  <si>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</si>
  <si>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</si>
  <si>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</si>
  <si>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</si>
  <si>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</si>
  <si>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</si>
  <si>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</si>
  <si>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</si>
  <si>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</si>
  <si>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</si>
  <si>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</si>
  <si>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</si>
  <si>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</si>
  <si>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</si>
  <si>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</si>
  <si>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</si>
  <si>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</si>
  <si>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</si>
  <si>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</si>
  <si>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</si>
  <si>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</si>
  <si>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</si>
  <si>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</si>
  <si>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</si>
  <si>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</si>
  <si>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</si>
  <si>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</si>
  <si>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</si>
  <si>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</si>
  <si>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</si>
  <si>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</si>
  <si>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</si>
  <si>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</si>
  <si>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</si>
  <si>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</si>
  <si>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</si>
  <si>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</si>
  <si>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</si>
  <si>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</si>
  <si>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</si>
  <si>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</si>
  <si>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</si>
  <si>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</si>
  <si>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</si>
  <si>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</si>
  <si>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</si>
  <si>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</si>
  <si>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</si>
  <si>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</si>
  <si>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</si>
  <si>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</si>
  <si>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</si>
  <si>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</si>
  <si>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</si>
  <si>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</si>
  <si>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</si>
  <si>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</si>
  <si>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</si>
  <si>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</si>
  <si>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</si>
  <si>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</si>
  <si>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</si>
  <si>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</si>
  <si>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</si>
  <si>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</si>
  <si>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</si>
  <si>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</si>
  <si>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</si>
  <si>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</si>
  <si>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</si>
  <si>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</si>
  <si>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</si>
  <si>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</si>
  <si>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</si>
  <si>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</si>
  <si>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</si>
  <si>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</si>
  <si>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</si>
  <si>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</si>
  <si>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</si>
  <si>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</si>
  <si>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</si>
  <si>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</si>
  <si>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</si>
  <si>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</si>
  <si>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</si>
  <si>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</si>
  <si>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</si>
  <si>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</si>
  <si>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</si>
  <si>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</si>
  <si>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</si>
  <si>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</si>
  <si>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</si>
  <si>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</si>
  <si>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</si>
  <si>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</si>
  <si>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</si>
  <si>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</si>
  <si>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</si>
  <si>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</si>
  <si>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</si>
  <si>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</si>
  <si>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</si>
  <si>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</si>
  <si>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</si>
  <si>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</si>
  <si>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</si>
  <si>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</si>
  <si>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</si>
  <si>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</si>
  <si>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</si>
  <si>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</si>
  <si>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</si>
  <si>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</si>
  <si>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</si>
  <si>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</si>
  <si>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</si>
  <si>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</si>
  <si>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</si>
  <si>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</si>
  <si>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</si>
  <si>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</si>
  <si>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</si>
  <si>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</si>
  <si>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</si>
  <si>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</si>
  <si>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</si>
  <si>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</si>
  <si>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</si>
  <si>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</si>
  <si>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</si>
  <si>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</si>
  <si>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</si>
  <si>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</si>
  <si>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</si>
  <si>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</si>
  <si>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</si>
  <si>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</si>
  <si>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</si>
  <si>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</si>
  <si>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</si>
  <si>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</si>
  <si>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</si>
  <si>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</si>
  <si>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</si>
  <si>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</si>
  <si>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</si>
  <si>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</si>
  <si>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</si>
  <si>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</si>
  <si>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</si>
  <si>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</si>
  <si>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</si>
  <si>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</si>
  <si>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</si>
  <si>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</si>
  <si>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</si>
  <si>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</si>
  <si>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</si>
  <si>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</si>
  <si>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</si>
  <si>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</si>
  <si>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</si>
  <si>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</si>
  <si>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</si>
  <si>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</si>
  <si>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</si>
  <si>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</si>
  <si>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</si>
  <si>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</si>
  <si>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</si>
  <si>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</si>
  <si>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</si>
  <si>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</si>
  <si>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</si>
  <si>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</si>
  <si>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</si>
  <si>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</si>
  <si>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</si>
  <si>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</si>
  <si>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</si>
  <si>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</si>
  <si>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</si>
  <si>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</si>
  <si>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</si>
  <si>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</si>
  <si>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</si>
  <si>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</si>
  <si>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</si>
  <si>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</si>
  <si>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</si>
  <si>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</si>
  <si>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</si>
  <si>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</si>
  <si>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</si>
  <si>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</si>
  <si>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</si>
  <si>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</si>
  <si>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</si>
  <si>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</si>
  <si>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</si>
  <si>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</si>
  <si>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</si>
  <si>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</si>
  <si>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</si>
  <si>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</si>
  <si>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</si>
  <si>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</si>
  <si>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</si>
  <si>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</si>
  <si>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</si>
  <si>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</si>
  <si>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</si>
  <si>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</si>
  <si>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</si>
  <si>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</si>
  <si>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</si>
  <si>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</si>
  <si>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</si>
  <si>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</si>
  <si>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</si>
  <si>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</si>
  <si>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</si>
  <si>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</si>
  <si>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</si>
  <si>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</si>
  <si>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</si>
  <si>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</si>
  <si>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</si>
  <si>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</si>
  <si>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</si>
  <si>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</si>
  <si>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</si>
  <si>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</si>
  <si>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</si>
  <si>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</si>
  <si>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</si>
  <si>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</si>
  <si>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</si>
  <si>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</si>
  <si>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</si>
  <si>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</si>
  <si>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</si>
  <si>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</si>
  <si>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</si>
  <si>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</si>
  <si>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</si>
  <si>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</si>
  <si>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</si>
  <si>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</si>
  <si>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</si>
  <si>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</si>
  <si>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</si>
  <si>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</si>
  <si>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</si>
  <si>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</si>
  <si>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</si>
  <si>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</si>
  <si>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</si>
  <si>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</si>
  <si>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</si>
  <si>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</si>
  <si>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</si>
  <si>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</si>
  <si>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</si>
  <si>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</si>
  <si>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</si>
  <si>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</si>
  <si>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</si>
  <si>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</si>
  <si>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</si>
  <si>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</si>
  <si>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</si>
  <si>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</si>
  <si>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</si>
  <si>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</si>
  <si>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</si>
  <si>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</si>
  <si>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</si>
  <si>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</si>
  <si>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</si>
  <si>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</si>
  <si>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</si>
  <si>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</si>
  <si>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</si>
  <si>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</si>
  <si>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</si>
  <si>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</si>
  <si>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</si>
  <si>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</si>
  <si>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</si>
  <si>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</si>
  <si>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</si>
  <si>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</si>
  <si>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</si>
  <si>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</si>
  <si>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</si>
  <si>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</si>
  <si>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</si>
  <si>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</si>
  <si>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</si>
  <si>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</si>
  <si>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</si>
  <si>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</si>
  <si>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</si>
  <si>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</si>
  <si>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</si>
  <si>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</si>
  <si>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</si>
  <si>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</si>
  <si>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</si>
  <si>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</si>
  <si>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</si>
  <si>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</si>
  <si>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</si>
  <si>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</si>
  <si>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</si>
  <si>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</si>
  <si>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</si>
  <si>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</si>
  <si>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</si>
  <si>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</si>
  <si>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</si>
  <si>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</si>
  <si>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</si>
  <si>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</si>
  <si>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</si>
  <si>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</si>
  <si>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</si>
  <si>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</si>
  <si>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</si>
  <si>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</si>
  <si>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</si>
  <si>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</si>
  <si>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</si>
  <si>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</si>
  <si>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</si>
  <si>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</si>
  <si>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</si>
  <si>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</si>
  <si>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</si>
  <si>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</si>
  <si>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</si>
  <si>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</si>
  <si>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</si>
  <si>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</si>
  <si>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</si>
  <si>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</si>
  <si>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</si>
  <si>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</si>
  <si>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</si>
  <si>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</si>
  <si>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</si>
  <si>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</si>
  <si>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</si>
  <si>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</si>
  <si>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</si>
  <si>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</si>
  <si>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</si>
  <si>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</si>
  <si>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</si>
  <si>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</si>
  <si>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</si>
  <si>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</si>
  <si>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</si>
  <si>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</si>
  <si>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</si>
  <si>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</si>
  <si>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</si>
  <si>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</si>
  <si>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</si>
  <si>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</si>
  <si>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</si>
  <si>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</si>
  <si>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</si>
  <si>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</si>
  <si>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</si>
  <si>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</si>
  <si>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</si>
  <si>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</si>
  <si>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</si>
  <si>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</si>
  <si>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</si>
  <si>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</si>
  <si>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</si>
  <si>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</si>
  <si>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</si>
  <si>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</si>
  <si>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</si>
  <si>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</si>
  <si>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</si>
  <si>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</si>
  <si>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</si>
  <si>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</si>
  <si>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</si>
  <si>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</si>
  <si>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</si>
  <si>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</si>
  <si>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</si>
  <si>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</si>
  <si>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</si>
  <si>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</si>
  <si>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</si>
  <si>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</si>
  <si>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</si>
  <si>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</si>
  <si>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</si>
  <si>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</si>
  <si>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</si>
  <si>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</si>
  <si>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</si>
  <si>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</si>
  <si>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</si>
  <si>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</si>
  <si>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</si>
  <si>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</si>
  <si>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</si>
  <si>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</si>
  <si>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</si>
  <si>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</si>
  <si>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</si>
  <si>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</si>
  <si>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</si>
  <si>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</si>
  <si>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</si>
  <si>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</si>
  <si>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</si>
  <si>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</si>
  <si>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</si>
  <si>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</si>
  <si>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</si>
  <si>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</si>
  <si>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</si>
  <si>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</si>
  <si>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</si>
  <si>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</si>
  <si>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</si>
  <si>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</si>
  <si>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</si>
  <si>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</si>
  <si>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</si>
  <si>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</si>
  <si>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</si>
  <si>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</si>
  <si>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</si>
  <si>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</si>
  <si>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</si>
  <si>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</si>
  <si>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</si>
  <si>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</si>
  <si>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</si>
  <si>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</si>
  <si>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</si>
  <si>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</si>
  <si>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</si>
  <si>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</si>
  <si>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</si>
  <si>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</si>
  <si>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</si>
  <si>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</si>
  <si>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</si>
  <si>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</si>
  <si>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</si>
  <si>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</si>
  <si>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</si>
  <si>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</si>
  <si>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</si>
  <si>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</si>
  <si>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</si>
  <si>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</si>
  <si>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</si>
  <si>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</si>
  <si>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</si>
  <si>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</si>
  <si>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</si>
  <si>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</si>
  <si>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</si>
  <si>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</si>
  <si>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</si>
  <si>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</si>
  <si>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</si>
  <si>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</si>
  <si>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</si>
  <si>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</si>
  <si>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</si>
  <si>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</si>
  <si>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</si>
  <si>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</si>
  <si>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</si>
  <si>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</si>
  <si>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</si>
  <si>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</si>
  <si>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</si>
  <si>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</si>
  <si>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</si>
  <si>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</si>
  <si>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</si>
  <si>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</si>
  <si>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</si>
  <si>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</si>
  <si>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</si>
  <si>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</si>
  <si>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</si>
  <si>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</si>
  <si>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</si>
  <si>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</si>
  <si>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</si>
  <si>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</si>
  <si>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</si>
  <si>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</si>
  <si>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</si>
  <si>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</si>
  <si>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</si>
  <si>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</si>
  <si>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</si>
  <si>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</si>
  <si>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</si>
  <si>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</si>
  <si>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</si>
  <si>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</si>
  <si>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</si>
  <si>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</si>
  <si>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</si>
  <si>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</si>
  <si>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</si>
  <si>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</si>
  <si>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</si>
  <si>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</si>
  <si>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</si>
  <si>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</si>
  <si>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</si>
  <si>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</si>
  <si>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</si>
  <si>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</si>
  <si>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</si>
  <si>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</si>
  <si>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</si>
  <si>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</si>
  <si>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</si>
  <si>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</si>
  <si>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</si>
  <si>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</si>
  <si>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</si>
  <si>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</si>
  <si>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</si>
  <si>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</si>
  <si>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</si>
  <si>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</si>
  <si>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</si>
  <si>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</si>
  <si>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</si>
  <si>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</si>
  <si>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</si>
  <si>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</si>
  <si>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</si>
  <si>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</si>
  <si>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</si>
  <si>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</si>
  <si>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</si>
  <si>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</si>
  <si>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</si>
  <si>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</si>
  <si>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</si>
  <si>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</si>
  <si>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</si>
  <si>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</si>
  <si>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</si>
  <si>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</si>
  <si>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</si>
  <si>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</si>
  <si>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</si>
  <si>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</si>
  <si>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</si>
  <si>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</si>
  <si>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</si>
  <si>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</si>
  <si>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</si>
  <si>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</si>
  <si>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</si>
  <si>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</si>
  <si>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</si>
  <si>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</si>
  <si>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</si>
  <si>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</si>
  <si>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</si>
  <si>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</si>
  <si>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</si>
  <si>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</si>
  <si>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</si>
  <si>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</si>
  <si>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</si>
  <si>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</si>
  <si>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</si>
  <si>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</si>
  <si>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</si>
  <si>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</si>
  <si>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</si>
  <si>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</si>
  <si>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</si>
  <si>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</si>
  <si>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</si>
  <si>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</si>
  <si>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</si>
  <si>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</si>
  <si>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</si>
  <si>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</si>
  <si>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</si>
  <si>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</si>
  <si>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</si>
  <si>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</si>
  <si>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</si>
  <si>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</si>
  <si>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</si>
  <si>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</si>
  <si>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</si>
  <si>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</si>
  <si>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</si>
  <si>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</si>
  <si>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</si>
  <si>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</si>
  <si>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</si>
  <si>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</si>
  <si>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</si>
  <si>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</si>
  <si>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</si>
  <si>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</si>
  <si>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</si>
  <si>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</si>
  <si>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</si>
  <si>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</si>
  <si>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</si>
  <si>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</si>
  <si>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</si>
  <si>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</si>
  <si>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</si>
  <si>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</si>
  <si>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</si>
  <si>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</si>
  <si>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</si>
  <si>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</si>
  <si>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</si>
  <si>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</si>
  <si>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</si>
  <si>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</si>
  <si>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</si>
  <si>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</si>
  <si>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</si>
  <si>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</si>
  <si>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</si>
  <si>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</si>
  <si>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</si>
  <si>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</si>
  <si>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</si>
  <si>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</si>
  <si>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</si>
  <si>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</si>
  <si>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</si>
  <si>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</si>
  <si>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</si>
  <si>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</si>
  <si>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</si>
  <si>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</si>
  <si>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</si>
  <si>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</si>
  <si>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</si>
  <si>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</si>
  <si>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</si>
  <si>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</si>
  <si>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</si>
  <si>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</si>
  <si>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</si>
  <si>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</si>
  <si>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</si>
  <si>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</si>
  <si>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</si>
  <si>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</si>
  <si>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</si>
  <si>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</si>
  <si>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</si>
  <si>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</si>
  <si>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</si>
  <si>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</si>
  <si>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</si>
  <si>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</si>
  <si>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</si>
  <si>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</si>
  <si>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</si>
  <si>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</si>
  <si>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</si>
  <si>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</si>
  <si>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</si>
  <si>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</si>
  <si>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</si>
  <si>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</si>
  <si>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</si>
  <si>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</si>
  <si>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</si>
  <si>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</si>
  <si>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</si>
  <si>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</si>
  <si>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</si>
  <si>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</si>
  <si>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</si>
  <si>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</si>
  <si>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</si>
  <si>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</si>
  <si>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</si>
  <si>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</si>
  <si>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</si>
  <si>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</si>
  <si>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</si>
  <si>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</si>
  <si>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</si>
  <si>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</si>
  <si>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</si>
  <si>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</si>
  <si>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</si>
  <si>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</si>
  <si>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</si>
  <si>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</si>
  <si>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</si>
  <si>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</si>
  <si>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</si>
  <si>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</si>
  <si>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</si>
  <si>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</si>
  <si>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</si>
  <si>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</si>
  <si>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</si>
  <si>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</si>
  <si>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</si>
  <si>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</si>
  <si>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</si>
  <si>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</si>
  <si>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</si>
  <si>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</si>
  <si>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</si>
  <si>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</si>
  <si>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</si>
  <si>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</si>
  <si>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</si>
  <si>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</si>
  <si>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</si>
  <si>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</si>
  <si>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</si>
  <si>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</si>
  <si>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</si>
  <si>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</si>
  <si>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</si>
  <si>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</si>
  <si>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</si>
  <si>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</si>
  <si>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</si>
  <si>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</si>
  <si>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</si>
  <si>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</si>
  <si>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</si>
  <si>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</si>
  <si>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</si>
  <si>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</si>
  <si>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</si>
  <si>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</si>
  <si>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</si>
  <si>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</si>
  <si>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</si>
  <si>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</si>
  <si>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</si>
  <si>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</si>
  <si>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</si>
  <si>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</si>
  <si>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</si>
  <si>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</si>
  <si>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</si>
  <si>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</si>
  <si>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</si>
  <si>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</si>
  <si>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</si>
  <si>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</si>
  <si>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</si>
  <si>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</si>
  <si>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</si>
  <si>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</si>
  <si>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</si>
  <si>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</si>
  <si>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</si>
  <si>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</si>
  <si>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</si>
  <si>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</si>
  <si>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</si>
  <si>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</si>
  <si>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</si>
  <si>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</si>
  <si>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</si>
  <si>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</si>
  <si>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</si>
  <si>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</si>
  <si>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</si>
  <si>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</si>
  <si>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</si>
  <si>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</si>
  <si>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</si>
  <si>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</si>
  <si>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</si>
  <si>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</si>
  <si>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</si>
  <si>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</si>
  <si>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</si>
  <si>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</si>
  <si>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</si>
  <si>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</si>
  <si>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</si>
  <si>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</si>
  <si>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</si>
  <si>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</si>
  <si>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</si>
  <si>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</si>
  <si>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</si>
  <si>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</si>
  <si>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</si>
  <si>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</si>
  <si>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</si>
  <si>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</si>
  <si>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</si>
  <si>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</si>
  <si>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</si>
  <si>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</si>
  <si>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</si>
  <si>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</si>
  <si>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</si>
  <si>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</si>
  <si>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</si>
  <si>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</si>
  <si>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</si>
  <si>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</si>
  <si>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</si>
  <si>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</si>
  <si>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</si>
  <si>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</si>
  <si>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</si>
  <si>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</si>
  <si>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</si>
  <si>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</si>
  <si>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</si>
  <si>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</si>
  <si>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</si>
  <si>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</si>
  <si>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</si>
  <si>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</si>
  <si>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</si>
  <si>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</si>
  <si>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</si>
  <si>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</si>
  <si>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</si>
  <si>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</si>
  <si>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</si>
  <si>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</si>
  <si>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</si>
  <si>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</si>
  <si>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</si>
  <si>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</si>
  <si>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</si>
  <si>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</si>
  <si>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</si>
  <si>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</si>
  <si>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</si>
  <si>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</si>
  <si>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</si>
  <si>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</si>
  <si>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</si>
  <si>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</si>
  <si>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</si>
  <si>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</si>
  <si>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</si>
  <si>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</si>
  <si>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</si>
  <si>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</si>
  <si>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</si>
  <si>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</si>
  <si>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</si>
  <si>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</si>
  <si>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</si>
  <si>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</si>
  <si>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</si>
  <si>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</si>
  <si>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</si>
  <si>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</si>
  <si>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</si>
  <si>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</si>
  <si>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</si>
  <si>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</si>
  <si>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</si>
  <si>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</si>
  <si>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</si>
  <si>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</si>
  <si>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</si>
  <si>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</si>
  <si>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</si>
  <si>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</si>
  <si>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</si>
  <si>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</si>
  <si>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</si>
  <si>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</si>
  <si>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</si>
  <si>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</si>
  <si>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</si>
  <si>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</si>
  <si>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</si>
  <si>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</si>
  <si>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</si>
  <si>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</si>
  <si>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</si>
  <si>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</si>
  <si>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</si>
  <si>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</si>
  <si>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</si>
  <si>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</si>
  <si>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</si>
  <si>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</si>
  <si>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</si>
  <si>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</si>
  <si>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</si>
  <si>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</si>
  <si>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</si>
  <si>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</si>
  <si>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</si>
  <si>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</si>
  <si>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</si>
  <si>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</si>
  <si>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</si>
  <si>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</si>
  <si>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</si>
  <si>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</si>
  <si>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</si>
  <si>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</si>
  <si>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</si>
  <si>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</si>
  <si>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</si>
  <si>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</si>
  <si>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</si>
  <si>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</si>
  <si>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</si>
  <si>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</si>
  <si>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</si>
  <si>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</si>
  <si>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</si>
  <si>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</si>
  <si>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</si>
  <si>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</si>
  <si>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</si>
  <si>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</si>
  <si>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</si>
  <si>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</si>
  <si>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</si>
  <si>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</si>
  <si>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</si>
  <si>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</si>
  <si>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</si>
  <si>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</si>
  <si>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</si>
  <si>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</si>
  <si>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</si>
  <si>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</si>
  <si>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</si>
  <si>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</si>
  <si>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</si>
  <si>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</si>
  <si>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</si>
  <si>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</si>
  <si>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</si>
  <si>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</si>
  <si>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</si>
  <si>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</si>
  <si>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</si>
  <si>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</si>
  <si>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</si>
  <si>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</si>
  <si>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</si>
  <si>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</si>
  <si>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</si>
  <si>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</si>
  <si>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</si>
  <si>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</si>
  <si>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</si>
  <si>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</si>
  <si>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</si>
  <si>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</si>
  <si>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</si>
  <si>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</si>
  <si>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</si>
  <si>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</si>
  <si>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</si>
  <si>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</si>
  <si>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</si>
  <si>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</si>
  <si>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</si>
  <si>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</si>
  <si>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</si>
  <si>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</si>
  <si>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</si>
  <si>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</si>
  <si>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</si>
  <si>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</si>
  <si>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</si>
  <si>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</si>
  <si>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</si>
  <si>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</si>
  <si>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</si>
  <si>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</si>
  <si>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</si>
  <si>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</si>
  <si>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</si>
  <si>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</si>
  <si>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</si>
  <si>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</si>
  <si>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</si>
  <si>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</si>
  <si>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</si>
  <si>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</si>
  <si>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</si>
  <si>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</si>
  <si>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</si>
  <si>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</si>
  <si>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</si>
  <si>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</si>
  <si>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</si>
  <si>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</si>
  <si>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</si>
  <si>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</si>
  <si>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</si>
  <si>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</si>
  <si>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</si>
  <si>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</si>
  <si>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</si>
  <si>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</si>
  <si>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</si>
  <si>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</si>
  <si>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</si>
  <si>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</si>
  <si>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</si>
  <si>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</si>
  <si>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</si>
  <si>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</si>
  <si>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</si>
  <si>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</si>
  <si>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</si>
  <si>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</si>
  <si>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</si>
  <si>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</si>
  <si>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</si>
  <si>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</si>
  <si>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</si>
  <si>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</si>
  <si>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</si>
  <si>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</si>
  <si>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</si>
  <si>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</si>
  <si>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</si>
  <si>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</si>
  <si>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</si>
  <si>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</si>
  <si>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</si>
  <si>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</si>
  <si>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</si>
  <si>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</si>
  <si>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</si>
  <si>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</si>
  <si>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</si>
  <si>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</si>
  <si>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</si>
  <si>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</si>
  <si>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</si>
  <si>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</si>
  <si>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</si>
  <si>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</si>
  <si>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</si>
  <si>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</si>
  <si>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</si>
  <si>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</si>
  <si>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</si>
  <si>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</si>
  <si>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</si>
  <si>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</si>
  <si>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</si>
  <si>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</si>
  <si>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</si>
  <si>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</si>
  <si>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</si>
  <si>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</si>
  <si>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</si>
  <si>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</si>
  <si>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</si>
  <si>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</si>
  <si>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</si>
  <si>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</si>
  <si>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</si>
  <si>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</si>
  <si>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</si>
  <si>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</si>
  <si>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</si>
  <si>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</si>
  <si>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</si>
  <si>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</si>
  <si>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</si>
  <si>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</si>
  <si>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</si>
  <si>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</si>
  <si>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</si>
  <si>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</si>
  <si>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</si>
  <si>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</si>
  <si>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</si>
  <si>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</si>
  <si>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</si>
  <si>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</si>
  <si>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</si>
  <si>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</si>
  <si>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</si>
  <si>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</si>
  <si>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</si>
  <si>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</si>
  <si>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</si>
  <si>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</si>
  <si>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</si>
  <si>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</si>
  <si>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</si>
  <si>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</si>
  <si>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</si>
  <si>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</si>
  <si>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</si>
  <si>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</si>
  <si>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</si>
  <si>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</si>
  <si>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</si>
  <si>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</si>
  <si>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</si>
  <si>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</si>
  <si>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</si>
  <si>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</si>
  <si>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</si>
  <si>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</si>
  <si>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</si>
  <si>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</si>
  <si>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</si>
  <si>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</si>
  <si>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</si>
  <si>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</si>
  <si>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</si>
  <si>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</si>
  <si>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</si>
  <si>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</si>
  <si>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</si>
  <si>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</si>
  <si>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</si>
  <si>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</si>
  <si>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</si>
  <si>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</si>
  <si>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</si>
  <si>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</si>
  <si>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</si>
  <si>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</si>
  <si>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</si>
  <si>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</si>
  <si>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</si>
  <si>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</si>
  <si>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</si>
  <si>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</si>
  <si>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</si>
  <si>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</si>
  <si>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</si>
  <si>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</si>
  <si>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</si>
  <si>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</si>
  <si>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</si>
  <si>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</si>
  <si>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</si>
  <si>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</si>
  <si>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</si>
  <si>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</si>
  <si>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</si>
  <si>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</si>
  <si>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</si>
  <si>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</si>
  <si>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</si>
  <si>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</si>
  <si>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</si>
  <si>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</si>
  <si>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</si>
  <si>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</si>
  <si>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</si>
  <si>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</si>
  <si>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</si>
  <si>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</si>
  <si>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</si>
  <si>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</si>
  <si>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</si>
  <si>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</si>
  <si>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</si>
  <si>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</si>
  <si>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</si>
  <si>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</si>
  <si>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</si>
  <si>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</si>
  <si>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</si>
  <si>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</si>
  <si>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</si>
  <si>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</si>
  <si>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</si>
  <si>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</si>
  <si>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</si>
  <si>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</si>
  <si>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</si>
  <si>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</si>
  <si>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</si>
  <si>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</si>
  <si>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</si>
  <si>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</si>
  <si>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</si>
  <si>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</si>
  <si>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</si>
  <si>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</si>
  <si>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</si>
  <si>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</si>
  <si>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</si>
  <si>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</si>
  <si>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</si>
  <si>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</si>
  <si>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</si>
  <si>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</si>
  <si>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</si>
  <si>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</si>
  <si>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</si>
  <si>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</si>
  <si>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</si>
  <si>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</si>
  <si>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</si>
  <si>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</si>
  <si>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</si>
  <si>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</si>
  <si>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</si>
  <si>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</si>
  <si>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</si>
  <si>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</si>
  <si>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</si>
  <si>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</si>
  <si>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</si>
  <si>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</si>
  <si>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</si>
  <si>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</si>
  <si>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</si>
  <si>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</si>
  <si>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</si>
  <si>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</si>
  <si>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</si>
  <si>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</si>
  <si>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</si>
  <si>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</si>
  <si>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</si>
  <si>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</si>
  <si>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</si>
  <si>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</si>
  <si>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</si>
  <si>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</si>
  <si>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</si>
  <si>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</si>
  <si>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</si>
  <si>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</si>
  <si>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</si>
  <si>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</si>
  <si>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</si>
  <si>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</si>
  <si>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</si>
  <si>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</si>
  <si>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</si>
  <si>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</si>
  <si>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</si>
  <si>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</si>
  <si>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</si>
  <si>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</si>
  <si>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</si>
  <si>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</si>
  <si>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</si>
  <si>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</si>
  <si>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</si>
  <si>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</si>
  <si>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</si>
  <si>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</si>
  <si>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</si>
  <si>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</si>
  <si>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</si>
  <si>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</si>
  <si>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</si>
  <si>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</si>
  <si>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</si>
  <si>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</si>
  <si>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</si>
  <si>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</si>
  <si>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</si>
  <si>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</si>
  <si>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</si>
  <si>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</si>
  <si>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</si>
  <si>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</si>
  <si>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</si>
  <si>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</si>
  <si>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</si>
  <si>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</si>
  <si>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</si>
  <si>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</si>
  <si>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</si>
  <si>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</si>
  <si>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</si>
  <si>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</si>
  <si>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</si>
  <si>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</si>
  <si>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</si>
  <si>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</si>
  <si>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</si>
  <si>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</si>
  <si>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</si>
  <si>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</si>
  <si>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</si>
  <si>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</si>
  <si>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</si>
  <si>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</si>
  <si>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</si>
  <si>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</si>
  <si>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</si>
  <si>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</si>
  <si>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</si>
  <si>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</si>
  <si>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</si>
  <si>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</si>
  <si>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</si>
  <si>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</si>
  <si>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</si>
  <si>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</si>
  <si>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</si>
  <si>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</si>
  <si>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</si>
  <si>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</si>
  <si>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</si>
  <si>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</si>
  <si>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</si>
  <si>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</si>
  <si>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</si>
  <si>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</si>
  <si>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</si>
  <si>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</si>
  <si>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</si>
  <si>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</si>
  <si>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</si>
  <si>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</si>
  <si>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</si>
  <si>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</si>
  <si>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</si>
  <si>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</si>
  <si>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</si>
  <si>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</si>
  <si>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</si>
  <si>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</si>
  <si>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</si>
  <si>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</si>
  <si>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</si>
  <si>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</si>
  <si>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</si>
  <si>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</si>
  <si>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</si>
  <si>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</si>
  <si>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</si>
  <si>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</si>
  <si>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</si>
  <si>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</si>
  <si>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</si>
  <si>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</si>
  <si>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</si>
  <si>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</si>
  <si>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</si>
  <si>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</si>
  <si>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</si>
  <si>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</si>
  <si>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</si>
  <si>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</si>
  <si>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</si>
  <si>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</si>
  <si>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</si>
  <si>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</si>
  <si>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</si>
  <si>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</si>
  <si>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</si>
  <si>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</si>
  <si>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</si>
  <si>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</si>
  <si>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</si>
  <si>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</si>
  <si>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</si>
  <si>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</si>
  <si>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</si>
  <si>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</si>
  <si>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</si>
  <si>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</si>
  <si>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</si>
  <si>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</si>
  <si>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</si>
  <si>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</si>
  <si>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</si>
  <si>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</si>
  <si>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</si>
  <si>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</si>
  <si>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</si>
  <si>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</si>
  <si>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</si>
  <si>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</si>
  <si>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</si>
  <si>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</si>
  <si>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</si>
  <si>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</si>
  <si>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</si>
  <si>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</si>
  <si>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</si>
  <si>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</si>
  <si>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</si>
  <si>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</si>
  <si>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</si>
  <si>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</si>
  <si>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</si>
  <si>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</si>
  <si>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</si>
  <si>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</si>
  <si>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</si>
  <si>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</si>
  <si>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</si>
  <si>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</si>
  <si>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</si>
  <si>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</si>
  <si>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</si>
  <si>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</si>
  <si>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</si>
  <si>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</si>
  <si>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</si>
  <si>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</si>
  <si>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</si>
  <si>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</si>
  <si>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</si>
  <si>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</si>
  <si>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</si>
  <si>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</si>
  <si>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</si>
  <si>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</si>
  <si>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</si>
  <si>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</si>
  <si>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</si>
  <si>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</si>
  <si>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</si>
  <si>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</si>
  <si>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</si>
  <si>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</si>
  <si>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</si>
  <si>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</si>
  <si>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</si>
  <si>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</si>
  <si>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</si>
  <si>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</si>
  <si>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</si>
  <si>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</si>
  <si>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</si>
  <si>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</si>
  <si>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</si>
  <si>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</si>
  <si>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</si>
  <si>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</si>
  <si>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</si>
  <si>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</si>
  <si>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</si>
  <si>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</si>
  <si>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</si>
  <si>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</si>
  <si>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</si>
  <si>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</si>
  <si>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</si>
  <si>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</si>
  <si>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</si>
  <si>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</si>
  <si>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</si>
  <si>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</si>
  <si>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</si>
  <si>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</si>
  <si>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</si>
  <si>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</si>
  <si>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</si>
  <si>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</si>
  <si>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</si>
  <si>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</si>
  <si>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</si>
  <si>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</si>
  <si>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</si>
  <si>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</si>
  <si>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</si>
  <si>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</si>
  <si>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</si>
  <si>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</si>
  <si>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</si>
  <si>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</si>
  <si>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</si>
  <si>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</si>
  <si>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</si>
  <si>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</si>
  <si>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</si>
  <si>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</si>
  <si>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</si>
  <si>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</si>
  <si>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</si>
  <si>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</si>
  <si>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</si>
  <si>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</si>
  <si>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</si>
  <si>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</si>
  <si>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</si>
  <si>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</si>
  <si>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</si>
  <si>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</si>
  <si>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</si>
  <si>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</si>
  <si>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</si>
  <si>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</si>
  <si>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</si>
  <si>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</si>
  <si>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</si>
  <si>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</si>
  <si>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</si>
  <si>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</si>
  <si>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</si>
  <si>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</si>
  <si>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</si>
  <si>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</si>
  <si>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</si>
  <si>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</si>
  <si>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</si>
  <si>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</si>
  <si>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</si>
  <si>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</si>
  <si>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</si>
  <si>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</si>
  <si>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</si>
  <si>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</si>
  <si>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</si>
  <si>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</si>
  <si>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</si>
  <si>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</si>
  <si>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</si>
  <si>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</si>
  <si>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</si>
  <si>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</si>
  <si>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</si>
  <si>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</si>
  <si>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</si>
  <si>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</si>
  <si>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</si>
  <si>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</si>
  <si>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</si>
  <si>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</si>
  <si>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</si>
  <si>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</si>
  <si>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</si>
  <si>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</si>
  <si>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</si>
  <si>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</si>
  <si>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</si>
  <si>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</si>
  <si>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</si>
  <si>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</si>
  <si>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</si>
  <si>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</si>
  <si>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</si>
  <si>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</si>
  <si>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</si>
  <si>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</si>
  <si>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</si>
  <si>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</si>
  <si>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</si>
  <si>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</si>
  <si>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</si>
  <si>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</si>
  <si>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</si>
  <si>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</si>
  <si>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</si>
  <si>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</si>
  <si>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</si>
  <si>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</si>
  <si>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</si>
  <si>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</si>
  <si>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</si>
  <si>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</si>
  <si>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</si>
  <si>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</si>
  <si>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</si>
  <si>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</si>
  <si>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</si>
  <si>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</si>
  <si>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</si>
  <si>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</si>
  <si>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</si>
  <si>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</si>
  <si>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</si>
  <si>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</si>
  <si>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</si>
  <si>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</si>
  <si>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</si>
  <si>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</si>
  <si>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</si>
  <si>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</si>
  <si>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</si>
  <si>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</si>
  <si>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</si>
  <si>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</si>
  <si>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</si>
  <si>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</si>
  <si>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</si>
  <si>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</si>
  <si>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</si>
  <si>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</si>
  <si>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</si>
  <si>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</si>
  <si>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</si>
  <si>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</si>
  <si>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</si>
  <si>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</si>
  <si>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</si>
  <si>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</si>
  <si>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</si>
  <si>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</si>
  <si>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</si>
  <si>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</si>
  <si>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</si>
  <si>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</si>
  <si>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</si>
  <si>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</si>
  <si>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</si>
  <si>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</si>
  <si>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</si>
  <si>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</si>
  <si>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</si>
  <si>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</si>
  <si>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</si>
  <si>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</si>
  <si>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</si>
  <si>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</si>
  <si>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</si>
  <si>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</si>
  <si>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</si>
  <si>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</si>
  <si>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</si>
  <si>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</si>
  <si>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</si>
  <si>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</si>
  <si>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</si>
  <si>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</si>
  <si>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</si>
  <si>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</si>
  <si>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</si>
  <si>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</si>
  <si>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</si>
  <si>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</si>
  <si>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</si>
  <si>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</si>
  <si>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</si>
  <si>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</si>
  <si>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</si>
  <si>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</si>
  <si>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</si>
  <si>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</si>
  <si>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</si>
  <si>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</si>
  <si>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</si>
  <si>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</si>
  <si>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</si>
  <si>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</si>
  <si>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</si>
  <si>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</si>
  <si>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</si>
  <si>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</si>
  <si>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</si>
  <si>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</si>
  <si>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</si>
  <si>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</si>
  <si>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</si>
  <si>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</si>
  <si>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</si>
  <si>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</si>
  <si>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</si>
  <si>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</si>
  <si>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</si>
  <si>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</si>
  <si>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</si>
  <si>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</si>
  <si>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</si>
  <si>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</si>
  <si>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</si>
  <si>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</si>
  <si>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</si>
  <si>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</si>
  <si>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</si>
  <si>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</si>
  <si>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</si>
  <si>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</si>
  <si>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</si>
  <si>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</si>
  <si>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</si>
  <si>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</si>
  <si>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</si>
  <si>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</si>
  <si>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</si>
  <si>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</si>
  <si>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</si>
  <si>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</si>
  <si>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</si>
  <si>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</si>
  <si>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</si>
  <si>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</si>
  <si>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</si>
  <si>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</si>
  <si>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</si>
  <si>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</si>
  <si>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</si>
  <si>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</si>
  <si>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</si>
  <si>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</si>
  <si>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</si>
  <si>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</si>
  <si>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</si>
  <si>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</si>
  <si>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</si>
  <si>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</si>
  <si>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</si>
  <si>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</si>
  <si>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</si>
  <si>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</si>
  <si>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</si>
  <si>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</si>
  <si>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</si>
  <si>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</si>
  <si>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</si>
  <si>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</si>
  <si>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</si>
  <si>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</si>
  <si>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</si>
  <si>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</si>
  <si>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</si>
  <si>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</si>
  <si>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</si>
  <si>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</si>
  <si>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</si>
  <si>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</si>
  <si>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</si>
  <si>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</si>
  <si>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</si>
  <si>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</si>
  <si>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</si>
  <si>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</si>
  <si>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</si>
  <si>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</si>
  <si>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</si>
  <si>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</si>
  <si>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</si>
  <si>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</si>
  <si>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</si>
  <si>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</si>
  <si>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</si>
  <si>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</si>
  <si>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</si>
  <si>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</si>
  <si>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</si>
  <si>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</si>
  <si>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</si>
  <si>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</si>
  <si>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</si>
  <si>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</si>
  <si>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</si>
  <si>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</si>
  <si>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</si>
  <si>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</si>
  <si>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</si>
  <si>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</si>
  <si>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</si>
  <si>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</si>
  <si>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</si>
  <si>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</si>
  <si>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</si>
  <si>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</si>
  <si>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</si>
  <si>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</si>
  <si>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</si>
  <si>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</si>
  <si>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</si>
  <si>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</si>
  <si>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</si>
  <si>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</si>
  <si>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</si>
  <si>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</si>
  <si>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</si>
  <si>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</si>
  <si>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</si>
  <si>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</si>
  <si>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</si>
  <si>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</si>
  <si>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</si>
  <si>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</si>
  <si>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</si>
  <si>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</si>
  <si>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</si>
  <si>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</si>
  <si>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</si>
  <si>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</si>
  <si>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</si>
  <si>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</si>
  <si>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</si>
  <si>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</si>
  <si>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</si>
  <si>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</si>
  <si>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</si>
  <si>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</si>
  <si>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</si>
  <si>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</si>
  <si>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</si>
  <si>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</si>
  <si>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</si>
  <si>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</si>
  <si>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</si>
  <si>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</si>
  <si>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</si>
  <si>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</si>
  <si>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</si>
  <si>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</si>
  <si>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</si>
  <si>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</si>
  <si>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</si>
  <si>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</si>
  <si>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</si>
  <si>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</si>
  <si>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</si>
  <si>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</si>
  <si>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</si>
  <si>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</si>
  <si>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</si>
  <si>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</si>
  <si>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</si>
  <si>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</si>
  <si>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</si>
  <si>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</si>
  <si>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</si>
  <si>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</si>
  <si>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</si>
  <si>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</si>
  <si>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</si>
  <si>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</si>
  <si>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</si>
  <si>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</si>
  <si>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</si>
  <si>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</si>
  <si>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</si>
  <si>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</si>
  <si>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</si>
  <si>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</si>
  <si>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</si>
  <si>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</si>
  <si>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</si>
  <si>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</si>
  <si>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</si>
  <si>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</si>
  <si>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</si>
  <si>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</si>
  <si>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</si>
  <si>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</si>
  <si>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</si>
  <si>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</si>
  <si>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</si>
  <si>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</si>
  <si>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</si>
  <si>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</si>
  <si>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</si>
  <si>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</si>
  <si>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</si>
  <si>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</si>
  <si>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</si>
  <si>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</si>
  <si>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</si>
  <si>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</si>
  <si>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</si>
  <si>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</si>
  <si>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</si>
  <si>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</si>
  <si>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</si>
  <si>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</si>
  <si>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</si>
  <si>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</si>
  <si>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</si>
  <si>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</si>
  <si>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</si>
  <si>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</si>
  <si>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</si>
  <si>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</si>
  <si>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</si>
  <si>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</si>
  <si>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</si>
  <si>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</si>
  <si>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</si>
  <si>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</si>
  <si>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</si>
  <si>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</si>
  <si>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</si>
  <si>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</si>
  <si>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</si>
  <si>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</si>
  <si>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</si>
  <si>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</si>
  <si>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</si>
  <si>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</si>
  <si>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</si>
  <si>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</si>
  <si>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</si>
  <si>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</si>
  <si>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</si>
  <si>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</si>
  <si>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</si>
  <si>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</si>
  <si>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</si>
  <si>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</si>
  <si>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</si>
  <si>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</si>
  <si>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</si>
  <si>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</si>
  <si>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</si>
  <si>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</si>
  <si>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</si>
  <si>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</si>
  <si>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</si>
  <si>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</si>
  <si>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</si>
  <si>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</si>
  <si>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</si>
  <si>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</si>
  <si>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</si>
  <si>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</si>
  <si>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</si>
  <si>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</si>
  <si>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</si>
  <si>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</si>
  <si>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</si>
  <si>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</si>
  <si>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</si>
  <si>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</si>
  <si>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</si>
  <si>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</si>
  <si>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</si>
  <si>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</si>
  <si>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</si>
  <si>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</si>
  <si>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</si>
  <si>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</si>
  <si>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</si>
  <si>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</si>
  <si>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</si>
  <si>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</si>
  <si>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</si>
  <si>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</si>
  <si>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</si>
  <si>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</si>
  <si>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</si>
  <si>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</si>
  <si>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</si>
  <si>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</si>
  <si>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</si>
  <si>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</si>
  <si>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</si>
  <si>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</si>
  <si>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</si>
  <si>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</si>
  <si>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</si>
  <si>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</si>
  <si>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</si>
  <si>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</si>
  <si>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</si>
  <si>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</si>
  <si>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</si>
  <si>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</si>
  <si>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</si>
  <si>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</si>
  <si>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</si>
  <si>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</si>
  <si>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</si>
  <si>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</si>
  <si>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</si>
  <si>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</si>
  <si>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</si>
  <si>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</si>
  <si>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</si>
  <si>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</si>
  <si>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</si>
  <si>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</si>
  <si>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</si>
  <si>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</si>
  <si>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</si>
  <si>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</si>
  <si>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</si>
  <si>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</si>
  <si>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</si>
  <si>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</si>
  <si>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</si>
  <si>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</si>
  <si>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</si>
  <si>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</si>
  <si>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</si>
  <si>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</si>
  <si>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</si>
  <si>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</si>
  <si>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</si>
  <si>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</si>
  <si>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</si>
  <si>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</si>
  <si>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</si>
  <si>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</si>
  <si>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</si>
  <si>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</si>
  <si>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</si>
  <si>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</si>
  <si>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</si>
  <si>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</si>
  <si>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</si>
  <si>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</si>
  <si>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</si>
  <si>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</si>
  <si>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</si>
  <si>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</si>
  <si>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</si>
  <si>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</si>
  <si>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</si>
  <si>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</si>
  <si>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</si>
  <si>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</si>
  <si>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</si>
  <si>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</si>
  <si>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</si>
  <si>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</si>
  <si>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</si>
  <si>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</si>
  <si>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</si>
  <si>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</si>
  <si>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</si>
  <si>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</si>
  <si>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</si>
  <si>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</si>
  <si>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</si>
  <si>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</si>
  <si>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</si>
  <si>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</si>
  <si>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</si>
  <si>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</si>
  <si>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</si>
  <si>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</si>
  <si>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</si>
  <si>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</si>
  <si>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</si>
  <si>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</si>
  <si>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</si>
  <si>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</si>
  <si>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</si>
  <si>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</si>
  <si>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</si>
  <si>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</si>
  <si>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</si>
  <si>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</si>
  <si>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</si>
  <si>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</si>
  <si>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</si>
  <si>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</si>
  <si>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</si>
  <si>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</si>
  <si>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</si>
  <si>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</si>
  <si>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</si>
  <si>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</si>
  <si>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</si>
  <si>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</si>
  <si>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</si>
  <si>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</si>
  <si>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</si>
  <si>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</si>
  <si>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</si>
  <si>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</si>
  <si>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</si>
  <si>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</si>
  <si>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</si>
  <si>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</si>
  <si>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</si>
  <si>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</si>
  <si>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</si>
  <si>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</si>
  <si>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</si>
  <si>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</si>
  <si>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</si>
  <si>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</si>
  <si>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</si>
  <si>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</si>
  <si>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</si>
  <si>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</si>
  <si>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</si>
  <si>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</si>
  <si>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</si>
  <si>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</si>
  <si>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</si>
  <si>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</si>
  <si>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</si>
  <si>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</si>
  <si>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</si>
  <si>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</si>
  <si>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</si>
  <si>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</si>
  <si>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</si>
  <si>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</si>
  <si>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</si>
  <si>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</si>
  <si>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</si>
  <si>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</si>
  <si>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</si>
  <si>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</si>
  <si>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</si>
  <si>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</si>
  <si>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</si>
  <si>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</si>
  <si>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</si>
  <si>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</si>
  <si>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</si>
  <si>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</si>
  <si>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</si>
  <si>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</si>
  <si>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</si>
  <si>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</si>
  <si>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</si>
  <si>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</si>
  <si>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</si>
  <si>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</si>
  <si>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</si>
  <si>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</si>
  <si>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</si>
  <si>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</si>
  <si>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</si>
  <si>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</si>
  <si>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</si>
  <si>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</si>
  <si>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</si>
  <si>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</si>
  <si>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</si>
  <si>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</si>
  <si>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</si>
  <si>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</si>
  <si>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</si>
  <si>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</si>
  <si>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</si>
  <si>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</si>
  <si>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</si>
  <si>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</si>
  <si>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</si>
  <si>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</si>
  <si>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</si>
  <si>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</si>
  <si>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</si>
  <si>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</si>
  <si>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</si>
  <si>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</si>
  <si>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</si>
  <si>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</si>
  <si>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</si>
  <si>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</si>
  <si>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</si>
  <si>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</si>
  <si>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</si>
  <si>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</si>
  <si>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</si>
  <si>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</si>
  <si>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</si>
  <si>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</si>
  <si>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</si>
  <si>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</si>
  <si>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</si>
  <si>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</si>
  <si>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</si>
  <si>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</si>
  <si>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</si>
  <si>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</si>
  <si>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</si>
  <si>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</si>
  <si>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</si>
  <si>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</si>
  <si>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</si>
  <si>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</si>
  <si>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</si>
  <si>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</si>
  <si>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</si>
  <si>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</si>
  <si>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</si>
  <si>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</si>
  <si>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</si>
  <si>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</si>
  <si>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</si>
  <si>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</si>
  <si>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</si>
  <si>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</si>
  <si>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</si>
  <si>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</si>
  <si>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</si>
  <si>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</si>
  <si>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</si>
  <si>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</si>
  <si>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</si>
  <si>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</si>
  <si>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</si>
  <si>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</si>
  <si>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</si>
  <si>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</si>
  <si>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</si>
  <si>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</si>
  <si>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</si>
  <si>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</si>
  <si>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</si>
  <si>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</si>
  <si>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</si>
  <si>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</si>
  <si>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</si>
  <si>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</si>
  <si>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</si>
  <si>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</si>
  <si>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</si>
  <si>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</si>
  <si>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</si>
  <si>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</si>
  <si>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</si>
  <si>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</si>
  <si>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</si>
  <si>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</si>
  <si>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</si>
  <si>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</si>
  <si>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</si>
  <si>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</si>
  <si>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</si>
  <si>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</si>
  <si>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</si>
  <si>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</si>
  <si>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</si>
  <si>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</si>
  <si>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</si>
  <si>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</si>
  <si>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</si>
  <si>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</si>
  <si>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</si>
  <si>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</si>
  <si>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</si>
  <si>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</si>
  <si>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</si>
  <si>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</si>
  <si>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</si>
  <si>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</si>
  <si>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</si>
  <si>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</si>
  <si>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</si>
  <si>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</si>
  <si>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</si>
  <si>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</si>
  <si>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</si>
  <si>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</si>
  <si>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</si>
  <si>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</si>
  <si>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</si>
  <si>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</si>
  <si>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</si>
  <si>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</si>
  <si>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</si>
  <si>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</si>
  <si>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</si>
  <si>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</si>
  <si>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</si>
  <si>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</si>
  <si>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</si>
  <si>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</si>
  <si>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</si>
  <si>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</si>
  <si>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</si>
  <si>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</si>
  <si>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</si>
  <si>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</si>
  <si>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</si>
  <si>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</si>
  <si>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</si>
  <si>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</si>
  <si>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</si>
  <si>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</si>
  <si>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</si>
  <si>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</si>
  <si>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</si>
  <si>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</si>
  <si>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</si>
  <si>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</si>
  <si>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</si>
  <si>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</si>
  <si>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</si>
  <si>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</si>
  <si>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</si>
  <si>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</si>
  <si>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</si>
  <si>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</si>
  <si>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</si>
  <si>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</si>
  <si>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</si>
  <si>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</si>
  <si>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</si>
  <si>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</si>
  <si>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</si>
  <si>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</si>
  <si>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</si>
  <si>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</si>
  <si>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</si>
  <si>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</si>
  <si>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</si>
  <si>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</si>
  <si>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</si>
  <si>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</si>
  <si>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</si>
  <si>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</si>
  <si>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</si>
  <si>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</si>
  <si>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</si>
  <si>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</si>
  <si>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</si>
  <si>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</si>
  <si>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</si>
  <si>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</si>
  <si>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</si>
  <si>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</si>
  <si>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</si>
  <si>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</si>
  <si>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</si>
  <si>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</si>
  <si>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</si>
  <si>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</si>
  <si>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</si>
  <si>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</si>
  <si>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</si>
  <si>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</si>
  <si>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</si>
  <si>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</si>
  <si>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</si>
  <si>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</si>
  <si>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</si>
  <si>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</si>
  <si>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</si>
  <si>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</si>
  <si>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</si>
  <si>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</si>
  <si>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</si>
  <si>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</si>
  <si>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</si>
  <si>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</si>
  <si>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</si>
  <si>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</si>
  <si>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</si>
  <si>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</si>
  <si>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</si>
  <si>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</si>
  <si>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</si>
  <si>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</si>
  <si>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</si>
  <si>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</si>
  <si>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</si>
  <si>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</si>
  <si>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</si>
  <si>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</si>
  <si>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</si>
  <si>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</si>
  <si>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</si>
  <si>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</si>
  <si>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</si>
  <si>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</si>
  <si>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</si>
  <si>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</si>
  <si>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</si>
  <si>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</si>
  <si>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</si>
  <si>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</si>
  <si>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</si>
  <si>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</si>
  <si>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</si>
  <si>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</si>
  <si>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</si>
  <si>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</si>
  <si>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</si>
  <si>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</si>
  <si>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</si>
  <si>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</si>
  <si>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</si>
  <si>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</si>
  <si>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</si>
  <si>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</si>
  <si>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</si>
  <si>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</si>
  <si>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</si>
  <si>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</si>
  <si>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</si>
  <si>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</si>
  <si>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</si>
  <si>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</si>
  <si>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</si>
  <si>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</si>
  <si>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</si>
  <si>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</si>
  <si>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</si>
  <si>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</si>
  <si>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</si>
  <si>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</si>
  <si>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</si>
  <si>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</si>
  <si>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</si>
  <si>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</si>
  <si>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</si>
  <si>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</si>
  <si>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</si>
  <si>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</si>
  <si>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</si>
  <si>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</si>
  <si>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</si>
  <si>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</si>
  <si>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</si>
  <si>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</si>
  <si>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</si>
  <si>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</si>
  <si>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</si>
  <si>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</si>
  <si>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</si>
  <si>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</si>
  <si>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</si>
  <si>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</si>
  <si>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</si>
  <si>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</si>
  <si>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</si>
  <si>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</si>
  <si>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</si>
  <si>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</si>
  <si>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</si>
  <si>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</si>
  <si>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</si>
  <si>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</si>
  <si>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</si>
  <si>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</si>
  <si>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</si>
  <si>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</si>
  <si>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</si>
  <si>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</si>
  <si>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</si>
  <si>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</si>
  <si>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</si>
  <si>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</si>
  <si>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</si>
  <si>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</si>
  <si>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</si>
  <si>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</si>
  <si>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</si>
  <si>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</si>
  <si>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</si>
  <si>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</si>
  <si>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</si>
  <si>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</si>
  <si>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</si>
  <si>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</si>
  <si>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</si>
  <si>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</si>
  <si>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</si>
  <si>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</si>
  <si>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</si>
  <si>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</si>
  <si>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</si>
  <si>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</si>
  <si>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</si>
  <si>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</si>
  <si>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</si>
  <si>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</si>
  <si>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</si>
  <si>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</si>
  <si>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</si>
  <si>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</si>
  <si>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</si>
  <si>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</si>
  <si>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</si>
  <si>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</si>
  <si>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2021-17-17001322020</t>
  </si>
  <si>
    <t>INSTITUTO COLOMBIANO DE BIENESTAR FAMILIAR</t>
  </si>
  <si>
    <t>17-2012-0335</t>
  </si>
  <si>
    <t>17-0055-2015</t>
  </si>
  <si>
    <t>17-0120-2016</t>
  </si>
  <si>
    <t>17-0434-2016</t>
  </si>
  <si>
    <t>17-0163-2018</t>
  </si>
  <si>
    <t>17-0120-2019</t>
  </si>
  <si>
    <t>Prestar el servicio Hogares Infantiles-HI-de conformidad con el Manual Operativo de la modalidad institucional y las directrices establecidas por el ICBF, en armonía con la política de estado para el desarrollo integral de la primera infancia de Cero a Siempre.</t>
  </si>
  <si>
    <t>17-0132-2020</t>
  </si>
  <si>
    <t>Prestar los servicios de educación inicial en el marco de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</si>
  <si>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LUZ DARY ALEYDA GARZON RIVERA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</si>
  <si>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</si>
  <si>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9B  7-81 MANIZALES</t>
  </si>
  <si>
    <t>8834946-3193402020</t>
  </si>
  <si>
    <t>hogarinfantilbellavista@gmail.com</t>
  </si>
  <si>
    <t>Calle 4C Nro 19A-25</t>
  </si>
  <si>
    <t>2004-25</t>
  </si>
  <si>
    <t>Brindar atención a 266 niños y niñas de 3 meses, hasta los 6 años de edad en el Hogar Infantil del Municipio de Manizales.</t>
  </si>
  <si>
    <t>2005-4</t>
  </si>
  <si>
    <t>2006-6</t>
  </si>
  <si>
    <t>Brindar atención a niños y niñas entre 6 meses y hasta 6 años de edad en el Hogar Infantil dando prioridad a los niños y niñas pertenecientes a los niveles I y II del SISBEN hijos de padres trabajadores, y a los niñ@ pertenecientes a familias en situación de desplazamiento</t>
  </si>
  <si>
    <t>2007-39</t>
  </si>
  <si>
    <t>2008-37</t>
  </si>
  <si>
    <t>Brindar atención a niños y niñas entre seis meses y cuatro años y once meses (niños menores de cinco años) de edad, con vulneración económica y social prioritariamente por razones de trabajo de sus padres o adultos responsables de su cuidado permanecen solos temporalmente y previa comprobación de no tener un adulto responsable que lo cuide y atienda, se atenderá niños desde los tres meses.</t>
  </si>
  <si>
    <t>2009-44</t>
  </si>
  <si>
    <t>Brindar atención integral a niños y niñas entre los seis (6) meses y hasta cuatro (4) años once (11) meses de edad, con vulnerabilidad económica y social, prioritariamente a quienes por razones de trabajo de sus padres o adulto responsable de su cuidado permanecen solos temporalmente y a los hijos de familias en situación de desplazamiento</t>
  </si>
  <si>
    <t>2010-54</t>
  </si>
  <si>
    <t>BRINDAR ATENCION INTEGRAL A NIÑOS Y NIÑAS ENTRES LOS SEIS (6) MESES Y HASTA MENORES DE LOS CINCO (5) AÑOS DE EDAD, CON VULNERABILIDAD ECONOMICA Y SOCIAL, PRIORITARIAMENTE A QUIENES  POR RAZONES DE TRABAJO DE SUS PADRES O ADULTO RESPONSABLE DE SU CUIDADO PERMANECEN SOLOS TEMPORALMENTE Y A LOS HIJOS DE FAMILIAS EN SITUACION DE DESPLAZAMIENTO</t>
  </si>
  <si>
    <t>Brindar atención a niños entre 6 meses y hasta 5 años de edad en el hogar Infantil dando prioridad a los niños pertenecientes a los niveles I y II del Sisben.</t>
  </si>
  <si>
    <t xml:space="preserve">ATENDER A LA PRIMERA INFANCIA EN EL MARCO DE LA ESTRA TEGIA DE CERO A SIEMPRE, DE CONFORM I DAD CON LA DIRECTRICES, LINEAMIENTOS Y PARAMETROS ESTABLECIDOS POR EL ICBF, ASi COMO REGULAR LAS RELACIONES ENTRE LAS PARTES DERIVADAS DE LA ENTREGA DE APORTES DEL ICBF A EL CONTRATISTA, PARA QUE ESTE ASUMA CON SU PERSONAL y BAJO SU EXCLUSIVA RESPONSABILIDAD DICHA ATENCION </t>
  </si>
  <si>
    <t>Brindar atención a niños y niñas entre seis (6) meses y hasta seis (6) años de edad en el Hogar Infantil dando prioridad a los niños y niñas pertenecientes a los niveles I y II del Sisben hijos de padres trabajadores, dando prioridad a los niños y niñas pertenecientes a familiar en situación de desplazamiento.</t>
  </si>
  <si>
    <t>ATENDER A LA PRIMERA INFANCIA EN EL MARCO DE LA ESTRATEGIA DE CERO A SIEMPRE, DE CONFORMIDAD CON LA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ATENCl6N</t>
  </si>
  <si>
    <t>PRESTAR EL SERVICIO DE ATENCION, EDUCACl6N INICIAL Y CUIDADO A NINOS Y NINAS MENORES DE 5 ANOS, 0 HASTA SU INGRESO AL GRADO DE TRANSICl6N, CON EL FIN DE PROMOVER EL DESARROLLO INTEGRAL DE LA PRIMERA INFANCIA CON CALIDAD, DE CONFORMIDAD CON LOS LINEAMIENTOS, MANUAL OPERATIVO, LAS DIRECTRICES, PARAMETROS Y ESTANDARES ESTABLECIDOS POR EL ICBF, EN EL MARCO DE LA ESTRATEGIA DE ATENCl6N INTEGRAL DE CERO A SIEMPRE, ASi COMO REGULAR LAS RELACIONES ENTRE LAS PARTES DERIVADAS DE LA ENTREGA DE APORTES DEL ICBF A LA ENTIDAD ADMINISTRADORA DE SERVICIO, PARA QUE ESTE ASUMA CON SU PERSONAL y BAJO SU EXCLUSIVA RESPONSABILIDAD DICHA ATENCIÓN.</t>
  </si>
  <si>
    <t>PRESTAR EL SERVICIO DE ATENCION, EDUCACION INICIAL Y CUIDADO A NINOS Y NINAS MENORES DE CINCO (5) ANOS, 0 HASTA SU INGRESO AL GRADO DE TRANSICION, CON EL FIN DE PROMOVER EL DESARROLLO INTEGRAL DE LA PRIMERA INFANCIA CON CALIDAD, DE CONFORM I DAD CON LOS LINEAMIENTOS, EL MANUAL OPERATIVO, LAS DIRECTRICES, PARAMETROS y ESTANDARES ESTABLECIDOS POR EL ICBF, EN EL MARCO DE LA ESTRATEGIA DE ATENCION INTEGRAL DE CERO A SIEMPRE</t>
  </si>
  <si>
    <t xml:space="preserve">PRESTAR EL SERVICIO DE ATENCION INTEGRAL A NINOS Y NINAS MENORES DE 5 ANOS, 0 HASTA SU INGRESO AL GRADO DE TRANSICl6N,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</si>
</sst>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sz val="12"/>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9" zoomScale="75" zoomScaleNormal="7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1" t="str">
        <f>HYPERLINK("#MI_Oferente_Singular!A114","CAPACIDAD RESIDUAL")</f>
        <v>CAPACIDAD RESIDUAL</v>
      </c>
      <c r="F8" s="232"/>
      <c r="G8" s="233"/>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1" t="str">
        <f>HYPERLINK("#MI_Oferente_Singular!A162","TALENTO HUMANO")</f>
        <v>TALENTO HUMANO</v>
      </c>
      <c r="F9" s="232"/>
      <c r="G9" s="233"/>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1" t="str">
        <f>HYPERLINK("#MI_Oferente_Singular!F162","INFRAESTRUCTURA")</f>
        <v>INFRAESTRUCTURA</v>
      </c>
      <c r="F10" s="232"/>
      <c r="G10" s="233"/>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7" t="s">
        <v>2676</v>
      </c>
      <c r="D15" s="35"/>
      <c r="E15" s="35"/>
      <c r="F15" s="5"/>
      <c r="G15" s="32" t="s">
        <v>1168</v>
      </c>
      <c r="H15" s="103" t="s">
        <v>64</v>
      </c>
      <c r="I15" s="32" t="s">
        <v>2624</v>
      </c>
      <c r="J15" s="108"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9">
        <v>890804446</v>
      </c>
      <c r="C20" s="5"/>
      <c r="D20" s="73"/>
      <c r="E20" s="5"/>
      <c r="F20" s="5"/>
      <c r="G20" s="5"/>
      <c r="H20" s="234"/>
      <c r="I20" s="140" t="s">
        <v>64</v>
      </c>
      <c r="J20" s="141" t="s">
        <v>377</v>
      </c>
      <c r="K20" s="142">
        <v>822425260</v>
      </c>
      <c r="L20" s="143"/>
      <c r="M20" s="143">
        <v>44561</v>
      </c>
      <c r="N20" s="126">
        <f>+(M20-L20)/30</f>
        <v>1485.3666666666666</v>
      </c>
      <c r="O20" s="129"/>
      <c r="U20" s="125"/>
      <c r="V20" s="105">
        <f ca="1">NOW()</f>
        <v>44193.656120949076</v>
      </c>
      <c r="W20" s="105">
        <f ca="1">NOW()</f>
        <v>44193.656120949076</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HOGAR INFANTIL BELLAVISTA</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2688</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2693</v>
      </c>
      <c r="E48" s="136">
        <v>38019</v>
      </c>
      <c r="F48" s="136">
        <v>38352</v>
      </c>
      <c r="G48" s="150">
        <f>IF(AND(E48&lt;&gt;"",F48&lt;&gt;""),((F48-E48)/30),"")</f>
        <v>11.1</v>
      </c>
      <c r="H48" s="111" t="s">
        <v>2694</v>
      </c>
      <c r="I48" s="112" t="s">
        <v>64</v>
      </c>
      <c r="J48" s="112" t="s">
        <v>377</v>
      </c>
      <c r="K48" s="114">
        <v>161041441</v>
      </c>
      <c r="L48" s="115" t="s">
        <v>1148</v>
      </c>
      <c r="M48" s="110"/>
      <c r="N48" s="115" t="s">
        <v>27</v>
      </c>
      <c r="O48" s="115" t="s">
        <v>1148</v>
      </c>
      <c r="P48" s="78"/>
    </row>
    <row r="49" spans="1:16" s="6" customFormat="1" ht="24.75" customHeight="1" x14ac:dyDescent="0.25">
      <c r="A49" s="134">
        <v>2</v>
      </c>
      <c r="B49" s="113" t="s">
        <v>2677</v>
      </c>
      <c r="C49" s="115" t="s">
        <v>31</v>
      </c>
      <c r="D49" s="112" t="s">
        <v>2695</v>
      </c>
      <c r="E49" s="136">
        <v>38384</v>
      </c>
      <c r="F49" s="136">
        <v>38717</v>
      </c>
      <c r="G49" s="150">
        <f t="shared" ref="G49:G50" si="2">IF(AND(E49&lt;&gt;"",F49&lt;&gt;""),((F49-E49)/30),"")</f>
        <v>11.1</v>
      </c>
      <c r="H49" s="111" t="s">
        <v>2705</v>
      </c>
      <c r="I49" s="112" t="s">
        <v>64</v>
      </c>
      <c r="J49" s="112" t="s">
        <v>377</v>
      </c>
      <c r="K49" s="114">
        <v>169564705</v>
      </c>
      <c r="L49" s="115" t="s">
        <v>1148</v>
      </c>
      <c r="M49" s="110"/>
      <c r="N49" s="115" t="s">
        <v>27</v>
      </c>
      <c r="O49" s="115" t="s">
        <v>1148</v>
      </c>
      <c r="P49" s="78"/>
    </row>
    <row r="50" spans="1:16" s="6" customFormat="1" ht="24.75" customHeight="1" x14ac:dyDescent="0.25">
      <c r="A50" s="134">
        <v>3</v>
      </c>
      <c r="B50" s="113" t="s">
        <v>2677</v>
      </c>
      <c r="C50" s="115" t="s">
        <v>31</v>
      </c>
      <c r="D50" s="112" t="s">
        <v>2696</v>
      </c>
      <c r="E50" s="136">
        <v>38749</v>
      </c>
      <c r="F50" s="136">
        <v>39082</v>
      </c>
      <c r="G50" s="150">
        <f t="shared" si="2"/>
        <v>11.1</v>
      </c>
      <c r="H50" s="111" t="s">
        <v>2697</v>
      </c>
      <c r="I50" s="112" t="s">
        <v>64</v>
      </c>
      <c r="J50" s="112" t="s">
        <v>377</v>
      </c>
      <c r="K50" s="114">
        <v>169572806</v>
      </c>
      <c r="L50" s="115" t="s">
        <v>1148</v>
      </c>
      <c r="M50" s="110"/>
      <c r="N50" s="115" t="s">
        <v>27</v>
      </c>
      <c r="O50" s="115" t="s">
        <v>1148</v>
      </c>
      <c r="P50" s="78"/>
    </row>
    <row r="51" spans="1:16" s="6" customFormat="1" ht="24.75" customHeight="1" outlineLevel="1" x14ac:dyDescent="0.25">
      <c r="A51" s="134">
        <v>4</v>
      </c>
      <c r="B51" s="113" t="s">
        <v>2677</v>
      </c>
      <c r="C51" s="115" t="s">
        <v>31</v>
      </c>
      <c r="D51" s="112" t="s">
        <v>2698</v>
      </c>
      <c r="E51" s="136">
        <v>39114</v>
      </c>
      <c r="F51" s="136">
        <v>39447</v>
      </c>
      <c r="G51" s="150">
        <f t="shared" ref="G51:G107" si="3">IF(AND(E51&lt;&gt;"",F51&lt;&gt;""),((F51-E51)/30),"")</f>
        <v>11.1</v>
      </c>
      <c r="H51" s="111" t="s">
        <v>2707</v>
      </c>
      <c r="I51" s="112" t="s">
        <v>64</v>
      </c>
      <c r="J51" s="112" t="s">
        <v>377</v>
      </c>
      <c r="K51" s="114">
        <v>176335718</v>
      </c>
      <c r="L51" s="115" t="s">
        <v>1148</v>
      </c>
      <c r="M51" s="110"/>
      <c r="N51" s="115" t="s">
        <v>27</v>
      </c>
      <c r="O51" s="115" t="s">
        <v>1148</v>
      </c>
      <c r="P51" s="78"/>
    </row>
    <row r="52" spans="1:16" s="7" customFormat="1" ht="24.75" customHeight="1" outlineLevel="1" x14ac:dyDescent="0.25">
      <c r="A52" s="135">
        <v>5</v>
      </c>
      <c r="B52" s="113" t="s">
        <v>2677</v>
      </c>
      <c r="C52" s="115" t="s">
        <v>31</v>
      </c>
      <c r="D52" s="112" t="s">
        <v>2699</v>
      </c>
      <c r="E52" s="136">
        <v>39479</v>
      </c>
      <c r="F52" s="136">
        <v>39813</v>
      </c>
      <c r="G52" s="150">
        <f t="shared" si="3"/>
        <v>11.133333333333333</v>
      </c>
      <c r="H52" s="111" t="s">
        <v>2700</v>
      </c>
      <c r="I52" s="112" t="s">
        <v>64</v>
      </c>
      <c r="J52" s="112" t="s">
        <v>377</v>
      </c>
      <c r="K52" s="114">
        <v>218000882</v>
      </c>
      <c r="L52" s="115" t="s">
        <v>1148</v>
      </c>
      <c r="M52" s="110"/>
      <c r="N52" s="115" t="s">
        <v>27</v>
      </c>
      <c r="O52" s="115" t="s">
        <v>1148</v>
      </c>
      <c r="P52" s="79"/>
    </row>
    <row r="53" spans="1:16" s="7" customFormat="1" ht="24.75" customHeight="1" outlineLevel="1" x14ac:dyDescent="0.25">
      <c r="A53" s="135">
        <v>6</v>
      </c>
      <c r="B53" s="113" t="s">
        <v>2677</v>
      </c>
      <c r="C53" s="115" t="s">
        <v>31</v>
      </c>
      <c r="D53" s="112" t="s">
        <v>2701</v>
      </c>
      <c r="E53" s="136">
        <v>39843</v>
      </c>
      <c r="F53" s="136">
        <v>40176</v>
      </c>
      <c r="G53" s="150">
        <f t="shared" si="3"/>
        <v>11.1</v>
      </c>
      <c r="H53" s="111" t="s">
        <v>2702</v>
      </c>
      <c r="I53" s="112" t="s">
        <v>64</v>
      </c>
      <c r="J53" s="112" t="s">
        <v>377</v>
      </c>
      <c r="K53" s="114">
        <v>218000882</v>
      </c>
      <c r="L53" s="115" t="s">
        <v>1148</v>
      </c>
      <c r="M53" s="110"/>
      <c r="N53" s="115" t="s">
        <v>27</v>
      </c>
      <c r="O53" s="115" t="s">
        <v>1148</v>
      </c>
      <c r="P53" s="79"/>
    </row>
    <row r="54" spans="1:16" s="7" customFormat="1" ht="24.75" customHeight="1" outlineLevel="1" x14ac:dyDescent="0.25">
      <c r="A54" s="135">
        <v>7</v>
      </c>
      <c r="B54" s="113" t="s">
        <v>2677</v>
      </c>
      <c r="C54" s="115" t="s">
        <v>31</v>
      </c>
      <c r="D54" s="112" t="s">
        <v>2703</v>
      </c>
      <c r="E54" s="136">
        <v>40203</v>
      </c>
      <c r="F54" s="136">
        <v>40543</v>
      </c>
      <c r="G54" s="150">
        <f t="shared" si="3"/>
        <v>11.333333333333334</v>
      </c>
      <c r="H54" s="111" t="s">
        <v>2704</v>
      </c>
      <c r="I54" s="112" t="s">
        <v>64</v>
      </c>
      <c r="J54" s="112" t="s">
        <v>377</v>
      </c>
      <c r="K54" s="114">
        <v>228013226</v>
      </c>
      <c r="L54" s="115" t="s">
        <v>1148</v>
      </c>
      <c r="M54" s="110"/>
      <c r="N54" s="115" t="s">
        <v>27</v>
      </c>
      <c r="O54" s="115" t="s">
        <v>1148</v>
      </c>
      <c r="P54" s="79"/>
    </row>
    <row r="55" spans="1:16" s="7" customFormat="1" ht="24.75" customHeight="1" outlineLevel="1" x14ac:dyDescent="0.25">
      <c r="A55" s="135">
        <v>8</v>
      </c>
      <c r="B55" s="113" t="s">
        <v>2677</v>
      </c>
      <c r="C55" s="115" t="s">
        <v>31</v>
      </c>
      <c r="D55" s="112" t="s">
        <v>2678</v>
      </c>
      <c r="E55" s="136">
        <v>41253</v>
      </c>
      <c r="F55" s="136">
        <v>42004</v>
      </c>
      <c r="G55" s="150">
        <f t="shared" si="3"/>
        <v>25.033333333333335</v>
      </c>
      <c r="H55" s="111" t="s">
        <v>2706</v>
      </c>
      <c r="I55" s="112" t="s">
        <v>64</v>
      </c>
      <c r="J55" s="112" t="s">
        <v>377</v>
      </c>
      <c r="K55" s="114">
        <v>1076900507</v>
      </c>
      <c r="L55" s="115" t="s">
        <v>1148</v>
      </c>
      <c r="M55" s="110"/>
      <c r="N55" s="115" t="s">
        <v>27</v>
      </c>
      <c r="O55" s="115" t="s">
        <v>26</v>
      </c>
      <c r="P55" s="79"/>
    </row>
    <row r="56" spans="1:16" s="7" customFormat="1" ht="24.75" customHeight="1" outlineLevel="1" x14ac:dyDescent="0.25">
      <c r="A56" s="135">
        <v>9</v>
      </c>
      <c r="B56" s="113" t="s">
        <v>2677</v>
      </c>
      <c r="C56" s="115" t="s">
        <v>31</v>
      </c>
      <c r="D56" s="112" t="s">
        <v>2679</v>
      </c>
      <c r="E56" s="136">
        <v>42024</v>
      </c>
      <c r="F56" s="136">
        <v>42369</v>
      </c>
      <c r="G56" s="150">
        <f t="shared" si="3"/>
        <v>11.5</v>
      </c>
      <c r="H56" s="111" t="s">
        <v>2708</v>
      </c>
      <c r="I56" s="112" t="s">
        <v>64</v>
      </c>
      <c r="J56" s="112" t="s">
        <v>377</v>
      </c>
      <c r="K56" s="114">
        <v>567831029</v>
      </c>
      <c r="L56" s="115" t="s">
        <v>1148</v>
      </c>
      <c r="M56" s="110"/>
      <c r="N56" s="115" t="s">
        <v>27</v>
      </c>
      <c r="O56" s="115" t="s">
        <v>26</v>
      </c>
      <c r="P56" s="79"/>
    </row>
    <row r="57" spans="1:16" s="7" customFormat="1" ht="24.75" customHeight="1" outlineLevel="1" x14ac:dyDescent="0.25">
      <c r="A57" s="135">
        <v>10</v>
      </c>
      <c r="B57" s="113" t="s">
        <v>2677</v>
      </c>
      <c r="C57" s="115" t="s">
        <v>31</v>
      </c>
      <c r="D57" s="112" t="s">
        <v>2680</v>
      </c>
      <c r="E57" s="136">
        <v>42394</v>
      </c>
      <c r="F57" s="136">
        <v>42674</v>
      </c>
      <c r="G57" s="150">
        <f t="shared" si="3"/>
        <v>9.3333333333333339</v>
      </c>
      <c r="H57" s="111" t="s">
        <v>2709</v>
      </c>
      <c r="I57" s="112" t="s">
        <v>64</v>
      </c>
      <c r="J57" s="112" t="s">
        <v>377</v>
      </c>
      <c r="K57" s="114">
        <v>502509963</v>
      </c>
      <c r="L57" s="115" t="s">
        <v>1148</v>
      </c>
      <c r="M57" s="110"/>
      <c r="N57" s="115" t="s">
        <v>27</v>
      </c>
      <c r="O57" s="115" t="s">
        <v>26</v>
      </c>
      <c r="P57" s="79"/>
    </row>
    <row r="58" spans="1:16" s="7" customFormat="1" ht="24.75" customHeight="1" outlineLevel="1" x14ac:dyDescent="0.25">
      <c r="A58" s="135">
        <v>11</v>
      </c>
      <c r="B58" s="113" t="s">
        <v>2677</v>
      </c>
      <c r="C58" s="115" t="s">
        <v>31</v>
      </c>
      <c r="D58" s="112" t="s">
        <v>2681</v>
      </c>
      <c r="E58" s="136">
        <v>42675</v>
      </c>
      <c r="F58" s="136">
        <v>43039</v>
      </c>
      <c r="G58" s="150">
        <f t="shared" si="3"/>
        <v>12.133333333333333</v>
      </c>
      <c r="H58" s="111" t="s">
        <v>2710</v>
      </c>
      <c r="I58" s="112" t="s">
        <v>64</v>
      </c>
      <c r="J58" s="112" t="s">
        <v>377</v>
      </c>
      <c r="K58" s="114">
        <v>684678258</v>
      </c>
      <c r="L58" s="115" t="s">
        <v>1148</v>
      </c>
      <c r="M58" s="110"/>
      <c r="N58" s="115" t="s">
        <v>27</v>
      </c>
      <c r="O58" s="115" t="s">
        <v>26</v>
      </c>
      <c r="P58" s="79"/>
    </row>
    <row r="59" spans="1:16" s="7" customFormat="1" ht="24.75" customHeight="1" outlineLevel="1" x14ac:dyDescent="0.25">
      <c r="A59" s="135">
        <v>12</v>
      </c>
      <c r="B59" s="113" t="s">
        <v>2677</v>
      </c>
      <c r="C59" s="115" t="s">
        <v>31</v>
      </c>
      <c r="D59" s="112" t="s">
        <v>2682</v>
      </c>
      <c r="E59" s="136">
        <v>43313</v>
      </c>
      <c r="F59" s="136">
        <v>43449</v>
      </c>
      <c r="G59" s="150">
        <f t="shared" si="3"/>
        <v>4.5333333333333332</v>
      </c>
      <c r="H59" s="111" t="s">
        <v>2711</v>
      </c>
      <c r="I59" s="112" t="s">
        <v>64</v>
      </c>
      <c r="J59" s="112" t="s">
        <v>377</v>
      </c>
      <c r="K59" s="114">
        <v>293638006</v>
      </c>
      <c r="L59" s="115" t="s">
        <v>1148</v>
      </c>
      <c r="M59" s="110"/>
      <c r="N59" s="115" t="s">
        <v>27</v>
      </c>
      <c r="O59" s="115" t="s">
        <v>26</v>
      </c>
      <c r="P59" s="79"/>
    </row>
    <row r="60" spans="1:16" s="7" customFormat="1" ht="24.75" customHeight="1" outlineLevel="1" x14ac:dyDescent="0.25">
      <c r="A60" s="135">
        <v>13</v>
      </c>
      <c r="B60" s="113" t="s">
        <v>2677</v>
      </c>
      <c r="C60" s="115" t="s">
        <v>31</v>
      </c>
      <c r="D60" s="112" t="s">
        <v>2683</v>
      </c>
      <c r="E60" s="136">
        <v>43486</v>
      </c>
      <c r="F60" s="136">
        <v>43822</v>
      </c>
      <c r="G60" s="150">
        <f t="shared" si="3"/>
        <v>11.2</v>
      </c>
      <c r="H60" s="111" t="s">
        <v>2684</v>
      </c>
      <c r="I60" s="112" t="s">
        <v>64</v>
      </c>
      <c r="J60" s="112" t="s">
        <v>377</v>
      </c>
      <c r="K60" s="114">
        <v>802605187</v>
      </c>
      <c r="L60" s="115" t="s">
        <v>1148</v>
      </c>
      <c r="M60" s="110"/>
      <c r="N60" s="115" t="s">
        <v>27</v>
      </c>
      <c r="O60" s="115" t="s">
        <v>1148</v>
      </c>
      <c r="P60" s="79"/>
    </row>
    <row r="61" spans="1:16" s="7" customFormat="1" ht="24.75" customHeight="1" outlineLevel="1" x14ac:dyDescent="0.25">
      <c r="A61" s="135">
        <v>14</v>
      </c>
      <c r="B61" s="113"/>
      <c r="C61" s="115"/>
      <c r="D61" s="112"/>
      <c r="E61" s="136"/>
      <c r="F61" s="136"/>
      <c r="G61" s="150" t="str">
        <f t="shared" si="3"/>
        <v/>
      </c>
      <c r="H61" s="111"/>
      <c r="I61" s="112"/>
      <c r="J61" s="112"/>
      <c r="K61" s="114"/>
      <c r="L61" s="115"/>
      <c r="M61" s="110"/>
      <c r="N61" s="115"/>
      <c r="O61" s="115"/>
      <c r="P61" s="79"/>
    </row>
    <row r="62" spans="1:16" s="7" customFormat="1" ht="24.75" customHeight="1" outlineLevel="1" x14ac:dyDescent="0.25">
      <c r="A62" s="135">
        <v>15</v>
      </c>
      <c r="B62" s="113"/>
      <c r="C62" s="115"/>
      <c r="D62" s="112"/>
      <c r="E62" s="136"/>
      <c r="F62" s="136"/>
      <c r="G62" s="150" t="str">
        <f t="shared" si="3"/>
        <v/>
      </c>
      <c r="H62" s="111"/>
      <c r="I62" s="112"/>
      <c r="J62" s="112"/>
      <c r="K62" s="114"/>
      <c r="L62" s="115"/>
      <c r="M62" s="110"/>
      <c r="N62" s="115"/>
      <c r="O62" s="115"/>
      <c r="P62" s="79"/>
    </row>
    <row r="63" spans="1:16" s="7" customFormat="1" ht="24.75" customHeight="1" outlineLevel="1" x14ac:dyDescent="0.25">
      <c r="A63" s="135">
        <v>16</v>
      </c>
      <c r="B63" s="113"/>
      <c r="C63" s="115"/>
      <c r="D63" s="112"/>
      <c r="E63" s="136"/>
      <c r="F63" s="136"/>
      <c r="G63" s="150" t="str">
        <f t="shared" si="3"/>
        <v/>
      </c>
      <c r="H63" s="111"/>
      <c r="I63" s="112"/>
      <c r="J63" s="112"/>
      <c r="K63" s="114"/>
      <c r="L63" s="115"/>
      <c r="M63" s="110"/>
      <c r="N63" s="115"/>
      <c r="O63" s="115"/>
      <c r="P63" s="79"/>
    </row>
    <row r="64" spans="1:16" s="7" customFormat="1" ht="24.75" customHeight="1" outlineLevel="1" x14ac:dyDescent="0.25">
      <c r="A64" s="135">
        <v>17</v>
      </c>
      <c r="B64" s="113"/>
      <c r="C64" s="115"/>
      <c r="D64" s="112"/>
      <c r="E64" s="136"/>
      <c r="F64" s="136"/>
      <c r="G64" s="150" t="str">
        <f t="shared" si="3"/>
        <v/>
      </c>
      <c r="H64" s="111"/>
      <c r="I64" s="112"/>
      <c r="J64" s="112"/>
      <c r="K64" s="114"/>
      <c r="L64" s="115"/>
      <c r="M64" s="110"/>
      <c r="N64" s="115"/>
      <c r="O64" s="115"/>
      <c r="P64" s="79"/>
    </row>
    <row r="65" spans="1:16" s="7" customFormat="1" ht="24.75" customHeight="1" outlineLevel="1" x14ac:dyDescent="0.25">
      <c r="A65" s="135">
        <v>18</v>
      </c>
      <c r="B65" s="113"/>
      <c r="C65" s="115"/>
      <c r="D65" s="112"/>
      <c r="E65" s="136"/>
      <c r="F65" s="136"/>
      <c r="G65" s="150" t="str">
        <f t="shared" si="3"/>
        <v/>
      </c>
      <c r="H65" s="111"/>
      <c r="I65" s="112"/>
      <c r="J65" s="112"/>
      <c r="K65" s="114"/>
      <c r="L65" s="115"/>
      <c r="M65" s="110"/>
      <c r="N65" s="115"/>
      <c r="O65" s="115"/>
      <c r="P65" s="79"/>
    </row>
    <row r="66" spans="1:16" s="7" customFormat="1" ht="24.75" customHeight="1" outlineLevel="1" x14ac:dyDescent="0.25">
      <c r="A66" s="135">
        <v>19</v>
      </c>
      <c r="B66" s="64"/>
      <c r="C66" s="65"/>
      <c r="D66" s="63"/>
      <c r="E66" s="136"/>
      <c r="F66" s="136"/>
      <c r="G66" s="150"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0"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0"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0"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0"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0"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0"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0"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0"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0"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0"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0"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0"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0"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0"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0"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0"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0"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0"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0"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0"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0"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0"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0"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0"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0"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50"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50"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50"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50"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50"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50"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50"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50"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50"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50"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50"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50"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50"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50"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2665</v>
      </c>
      <c r="C114" s="153" t="s">
        <v>31</v>
      </c>
      <c r="D114" s="112" t="s">
        <v>2685</v>
      </c>
      <c r="E114" s="136">
        <v>43878</v>
      </c>
      <c r="F114" s="136">
        <v>44196</v>
      </c>
      <c r="G114" s="150">
        <f>IF(AND(E114&lt;&gt;"",F114&lt;&gt;""),((F114-E114)/30),"")</f>
        <v>10.6</v>
      </c>
      <c r="H114" s="111" t="s">
        <v>2686</v>
      </c>
      <c r="I114" s="112" t="s">
        <v>64</v>
      </c>
      <c r="J114" s="112" t="s">
        <v>377</v>
      </c>
      <c r="K114" s="68">
        <v>782389821</v>
      </c>
      <c r="L114" s="100" t="e">
        <f>+IF(AND(K114&gt;0,O114="Ejecución"),(K114/877802)*Tabla28[[#This Row],[% participación]],IF(AND(K114&gt;0,O114&lt;&gt;"Ejecución"),"-",""))</f>
        <v>#VALUE!</v>
      </c>
      <c r="M114" s="115" t="s">
        <v>1148</v>
      </c>
      <c r="N114" s="163" t="str">
        <f>+IF(M118="No",1,IF(M118="Si","Ingrese %",""))</f>
        <v/>
      </c>
      <c r="O114" s="152" t="s">
        <v>1150</v>
      </c>
      <c r="P114" s="78"/>
    </row>
    <row r="115" spans="1:16" s="6" customFormat="1" ht="24.75" customHeight="1" x14ac:dyDescent="0.25">
      <c r="A115" s="134">
        <v>2</v>
      </c>
      <c r="B115" s="151" t="s">
        <v>2665</v>
      </c>
      <c r="C115" s="153" t="s">
        <v>31</v>
      </c>
      <c r="D115" s="63"/>
      <c r="E115" s="136"/>
      <c r="F115" s="136"/>
      <c r="G115" s="150" t="str">
        <f t="shared" ref="G115:G116" si="4">IF(AND(E115&lt;&gt;"",F115&lt;&gt;""),((F115-E115)/30),"")</f>
        <v/>
      </c>
      <c r="H115" s="64"/>
      <c r="I115" s="63"/>
      <c r="J115" s="63"/>
      <c r="K115" s="68"/>
      <c r="L115" s="100" t="str">
        <f>+IF(AND(K115&gt;0,O115="Ejecución"),(K115/877802)*Tabla28[[#This Row],[% participación]],IF(AND(K115&gt;0,O115&lt;&gt;"Ejecución"),"-",""))</f>
        <v/>
      </c>
      <c r="M115" s="65"/>
      <c r="N115" s="163" t="str">
        <f>+IF(M118="No",1,IF(M118="Si","Ingrese %",""))</f>
        <v/>
      </c>
      <c r="O115" s="152" t="s">
        <v>1150</v>
      </c>
      <c r="P115" s="78"/>
    </row>
    <row r="116" spans="1:16" s="6" customFormat="1" ht="24.75" customHeight="1" x14ac:dyDescent="0.25">
      <c r="A116" s="134">
        <v>3</v>
      </c>
      <c r="B116" s="151" t="s">
        <v>2665</v>
      </c>
      <c r="C116" s="153" t="s">
        <v>31</v>
      </c>
      <c r="D116" s="63"/>
      <c r="E116" s="136"/>
      <c r="F116" s="136"/>
      <c r="G116" s="150" t="str">
        <f t="shared" si="4"/>
        <v/>
      </c>
      <c r="H116" s="64"/>
      <c r="I116" s="63"/>
      <c r="J116" s="63"/>
      <c r="K116" s="68"/>
      <c r="L116" s="100" t="str">
        <f>+IF(AND(K116&gt;0,O116="Ejecución"),(K116/877802)*Tabla28[[#This Row],[% participación]],IF(AND(K116&gt;0,O116&lt;&gt;"Ejecución"),"-",""))</f>
        <v/>
      </c>
      <c r="M116" s="65"/>
      <c r="N116" s="163" t="str">
        <f>+IF(M118="No",1,IF(M118="Si","Ingrese %",""))</f>
        <v/>
      </c>
      <c r="O116" s="152" t="s">
        <v>1150</v>
      </c>
      <c r="P116" s="78"/>
    </row>
    <row r="117" spans="1:16" s="6" customFormat="1" ht="24.75" customHeight="1" outlineLevel="1" x14ac:dyDescent="0.25">
      <c r="A117" s="134">
        <v>4</v>
      </c>
      <c r="B117" s="151" t="s">
        <v>2665</v>
      </c>
      <c r="C117" s="153" t="s">
        <v>31</v>
      </c>
      <c r="D117" s="63"/>
      <c r="E117" s="136"/>
      <c r="F117" s="136"/>
      <c r="G117" s="150" t="str">
        <f t="shared" ref="G117:G159" si="5">IF(AND(E117&lt;&gt;"",F117&lt;&gt;""),((F117-E117)/30),"")</f>
        <v/>
      </c>
      <c r="H117" s="64"/>
      <c r="I117" s="63"/>
      <c r="J117" s="63"/>
      <c r="K117" s="68"/>
      <c r="L117" s="100" t="str">
        <f>+IF(AND(K117&gt;0,O117="Ejecución"),(K117/877802)*Tabla28[[#This Row],[% participación]],IF(AND(K117&gt;0,O117&lt;&gt;"Ejecución"),"-",""))</f>
        <v/>
      </c>
      <c r="M117" s="65"/>
      <c r="N117" s="163" t="str">
        <f>+IF(M118="No",1,IF(M118="Si","Ingrese %",""))</f>
        <v/>
      </c>
      <c r="O117" s="152" t="s">
        <v>1150</v>
      </c>
      <c r="P117" s="78"/>
    </row>
    <row r="118" spans="1:16" s="7" customFormat="1" ht="24.75" customHeight="1" outlineLevel="1" x14ac:dyDescent="0.25">
      <c r="A118" s="135">
        <v>5</v>
      </c>
      <c r="B118" s="151" t="s">
        <v>2665</v>
      </c>
      <c r="C118" s="153" t="s">
        <v>31</v>
      </c>
      <c r="D118" s="63"/>
      <c r="E118" s="136"/>
      <c r="F118" s="136"/>
      <c r="G118" s="150" t="str">
        <f t="shared" si="5"/>
        <v/>
      </c>
      <c r="H118" s="64"/>
      <c r="I118" s="63"/>
      <c r="J118" s="63"/>
      <c r="K118" s="68"/>
      <c r="L118" s="100" t="str">
        <f>+IF(AND(K118&gt;0,O118="Ejecución"),(K118/877802)*Tabla28[[#This Row],[% participación]],IF(AND(K118&gt;0,O118&lt;&gt;"Ejecución"),"-",""))</f>
        <v/>
      </c>
      <c r="M118" s="65"/>
      <c r="N118" s="163" t="str">
        <f t="shared" ref="N118:N160" si="6">+IF(M118="No",1,IF(M118="Si","Ingrese %",""))</f>
        <v/>
      </c>
      <c r="O118" s="152" t="s">
        <v>1150</v>
      </c>
      <c r="P118" s="79"/>
    </row>
    <row r="119" spans="1:16" s="7" customFormat="1" ht="24.75" customHeight="1" outlineLevel="1" x14ac:dyDescent="0.25">
      <c r="A119" s="135">
        <v>6</v>
      </c>
      <c r="B119" s="151" t="s">
        <v>2665</v>
      </c>
      <c r="C119" s="153" t="s">
        <v>31</v>
      </c>
      <c r="D119" s="63"/>
      <c r="E119" s="136"/>
      <c r="F119" s="136"/>
      <c r="G119" s="150" t="str">
        <f t="shared" si="5"/>
        <v/>
      </c>
      <c r="H119" s="64"/>
      <c r="I119" s="63"/>
      <c r="J119" s="63"/>
      <c r="K119" s="68"/>
      <c r="L119" s="100" t="str">
        <f>+IF(AND(K119&gt;0,O119="Ejecución"),(K119/877802)*Tabla28[[#This Row],[% participación]],IF(AND(K119&gt;0,O119&lt;&gt;"Ejecución"),"-",""))</f>
        <v/>
      </c>
      <c r="M119" s="65"/>
      <c r="N119" s="163" t="str">
        <f t="shared" si="6"/>
        <v/>
      </c>
      <c r="O119" s="152" t="s">
        <v>1150</v>
      </c>
      <c r="P119" s="79"/>
    </row>
    <row r="120" spans="1:16" s="7" customFormat="1" ht="24.75" customHeight="1" outlineLevel="1" x14ac:dyDescent="0.25">
      <c r="A120" s="135">
        <v>7</v>
      </c>
      <c r="B120" s="151" t="s">
        <v>2665</v>
      </c>
      <c r="C120" s="153" t="s">
        <v>31</v>
      </c>
      <c r="D120" s="63"/>
      <c r="E120" s="136"/>
      <c r="F120" s="136"/>
      <c r="G120" s="150" t="str">
        <f t="shared" si="5"/>
        <v/>
      </c>
      <c r="H120" s="64"/>
      <c r="I120" s="63"/>
      <c r="J120" s="63"/>
      <c r="K120" s="68"/>
      <c r="L120" s="100" t="str">
        <f>+IF(AND(K120&gt;0,O120="Ejecución"),(K120/877802)*Tabla28[[#This Row],[% participación]],IF(AND(K120&gt;0,O120&lt;&gt;"Ejecución"),"-",""))</f>
        <v/>
      </c>
      <c r="M120" s="65"/>
      <c r="N120" s="163" t="str">
        <f t="shared" si="6"/>
        <v/>
      </c>
      <c r="O120" s="152" t="s">
        <v>1150</v>
      </c>
      <c r="P120" s="79"/>
    </row>
    <row r="121" spans="1:16" s="7" customFormat="1" ht="24.75" customHeight="1" outlineLevel="1" x14ac:dyDescent="0.25">
      <c r="A121" s="135">
        <v>8</v>
      </c>
      <c r="B121" s="151" t="s">
        <v>2665</v>
      </c>
      <c r="C121" s="153" t="s">
        <v>31</v>
      </c>
      <c r="D121" s="63"/>
      <c r="E121" s="136"/>
      <c r="F121" s="136"/>
      <c r="G121" s="150" t="str">
        <f t="shared" si="5"/>
        <v/>
      </c>
      <c r="H121" s="102"/>
      <c r="I121" s="63"/>
      <c r="J121" s="63"/>
      <c r="K121" s="68"/>
      <c r="L121" s="100" t="str">
        <f>+IF(AND(K121&gt;0,O121="Ejecución"),(K121/877802)*Tabla28[[#This Row],[% participación]],IF(AND(K121&gt;0,O121&lt;&gt;"Ejecución"),"-",""))</f>
        <v/>
      </c>
      <c r="M121" s="65"/>
      <c r="N121" s="163" t="str">
        <f t="shared" si="6"/>
        <v/>
      </c>
      <c r="O121" s="152" t="s">
        <v>1150</v>
      </c>
      <c r="P121" s="79"/>
    </row>
    <row r="122" spans="1:16" s="7" customFormat="1" ht="24.75" customHeight="1" outlineLevel="1" x14ac:dyDescent="0.25">
      <c r="A122" s="135">
        <v>9</v>
      </c>
      <c r="B122" s="151" t="s">
        <v>2665</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2665</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2665</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2665</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2665</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2665</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2665</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2665</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2665</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2665</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2665</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2665</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2665</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2665</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2665</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2665</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2665</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2665</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2665</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2665</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2665</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2665</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2665</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2665</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2665</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2665</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2665</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2665</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2665</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2665</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2665</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2665</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2665</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2665</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2665</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2665</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2665</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2665</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2665</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7"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4"/>
      <c r="Z178" s="155" t="str">
        <f>IF(Y178&gt;0,SUM(E180+Y178),"")</f>
        <v/>
      </c>
      <c r="AA178" s="19"/>
      <c r="AB178" s="19"/>
    </row>
    <row r="179" spans="1:28" ht="23.25" x14ac:dyDescent="0.25">
      <c r="A179" s="9"/>
      <c r="B179" s="182" t="s">
        <v>2669</v>
      </c>
      <c r="C179" s="182"/>
      <c r="D179" s="182"/>
      <c r="E179" s="161">
        <v>0.02</v>
      </c>
      <c r="F179" s="160">
        <v>0</v>
      </c>
      <c r="G179" s="155" t="str">
        <f>IF(F179&gt;0,SUM(E179+F179),"")</f>
        <v/>
      </c>
      <c r="H179" s="5"/>
      <c r="I179" s="182" t="s">
        <v>2671</v>
      </c>
      <c r="J179" s="182"/>
      <c r="K179" s="182"/>
      <c r="L179" s="182"/>
      <c r="M179" s="162"/>
      <c r="O179" s="8"/>
      <c r="Q179" s="19"/>
      <c r="R179" s="149" t="str">
        <f>IF(M179&gt;0,SUM(L179+M179),"")</f>
        <v/>
      </c>
      <c r="T179" s="19"/>
      <c r="U179" s="228" t="s">
        <v>1166</v>
      </c>
      <c r="V179" s="228"/>
      <c r="W179" s="228"/>
      <c r="X179" s="24">
        <v>0.02</v>
      </c>
      <c r="Y179" s="154"/>
      <c r="Z179" s="155" t="str">
        <f>IF(Y179&gt;0,SUM(E181+Y179),"")</f>
        <v/>
      </c>
      <c r="AA179" s="19"/>
      <c r="AB179" s="19"/>
    </row>
    <row r="180" spans="1:28" ht="23.25" hidden="1" x14ac:dyDescent="0.25">
      <c r="A180" s="9"/>
      <c r="B180" s="168"/>
      <c r="C180" s="168"/>
      <c r="D180" s="168"/>
      <c r="E180" s="159"/>
      <c r="H180" s="5"/>
      <c r="I180" s="168"/>
      <c r="J180" s="168"/>
      <c r="K180" s="168"/>
      <c r="L180" s="168"/>
      <c r="M180" s="5"/>
      <c r="O180" s="8"/>
      <c r="Q180" s="19"/>
      <c r="R180" s="149" t="str">
        <f>IF(S180&gt;0,SUM(L180+S180),"")</f>
        <v/>
      </c>
      <c r="S180" s="154"/>
      <c r="T180" s="19"/>
      <c r="U180" s="228" t="s">
        <v>1167</v>
      </c>
      <c r="V180" s="228"/>
      <c r="W180" s="228"/>
      <c r="X180" s="24">
        <v>0.03</v>
      </c>
      <c r="Y180" s="154"/>
      <c r="Z180" s="155" t="str">
        <f>IF(Y180&gt;0,SUM(E182+Y180),"")</f>
        <v/>
      </c>
      <c r="AA180" s="19"/>
      <c r="AB180" s="19"/>
    </row>
    <row r="181" spans="1:28" ht="23.25" hidden="1" x14ac:dyDescent="0.25">
      <c r="A181" s="9"/>
      <c r="B181" s="168"/>
      <c r="C181" s="168"/>
      <c r="D181" s="168"/>
      <c r="E181" s="159"/>
      <c r="H181" s="5"/>
      <c r="I181" s="168"/>
      <c r="J181" s="168"/>
      <c r="K181" s="168"/>
      <c r="L181" s="168"/>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8"/>
      <c r="C182" s="168"/>
      <c r="D182" s="168"/>
      <c r="E182" s="159"/>
      <c r="H182" s="5"/>
      <c r="I182" s="168"/>
      <c r="J182" s="168"/>
      <c r="K182" s="168"/>
      <c r="L182" s="168"/>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9" t="str">
        <f>IF(S183&gt;0,SUM(L183+S183),"")</f>
        <v/>
      </c>
      <c r="S183" s="15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6">
        <f>+SUM(G179:G182)</f>
        <v>0</v>
      </c>
      <c r="D185" s="91" t="s">
        <v>2628</v>
      </c>
      <c r="E185" s="94">
        <f>+(C185*SUM(K20:K35))</f>
        <v>0</v>
      </c>
      <c r="F185" s="92"/>
      <c r="G185" s="93"/>
      <c r="H185" s="88"/>
      <c r="I185" s="90" t="s">
        <v>2627</v>
      </c>
      <c r="J185" s="156">
        <f>+SUM(M179:M183)</f>
        <v>0</v>
      </c>
      <c r="K185" s="227" t="s">
        <v>2628</v>
      </c>
      <c r="L185" s="227"/>
      <c r="M185" s="94">
        <f>+J185*(SUM(K20:K35))</f>
        <v>0</v>
      </c>
      <c r="N185" s="95"/>
      <c r="O185" s="96"/>
    </row>
    <row r="186" spans="1:28" ht="15.75" thickBot="1" x14ac:dyDescent="0.3">
      <c r="A186" s="10"/>
      <c r="B186" s="97"/>
      <c r="C186" s="97"/>
      <c r="D186" s="97"/>
      <c r="E186" s="97"/>
      <c r="F186" s="97"/>
      <c r="G186" s="97"/>
      <c r="H186" s="97"/>
      <c r="I186" s="158"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4"/>
      <c r="R191" s="144"/>
      <c r="S191" s="144"/>
      <c r="T191" s="144"/>
    </row>
    <row r="192" spans="1:28" x14ac:dyDescent="0.25">
      <c r="A192" s="9"/>
      <c r="B192" s="186" t="s">
        <v>2636</v>
      </c>
      <c r="C192" s="186"/>
      <c r="E192" s="5" t="s">
        <v>20</v>
      </c>
      <c r="H192" s="26" t="s">
        <v>24</v>
      </c>
      <c r="J192" s="5" t="s">
        <v>2637</v>
      </c>
      <c r="K192" s="5"/>
      <c r="M192" s="5"/>
      <c r="N192" s="5"/>
      <c r="O192" s="8"/>
      <c r="Q192" s="145"/>
      <c r="R192" s="146"/>
      <c r="S192" s="146"/>
      <c r="T192" s="145"/>
    </row>
    <row r="193" spans="1:18" x14ac:dyDescent="0.25">
      <c r="A193" s="9"/>
      <c r="C193" s="116">
        <v>29165</v>
      </c>
      <c r="D193" s="5"/>
      <c r="E193" s="117">
        <v>9737</v>
      </c>
      <c r="F193" s="5"/>
      <c r="G193" s="5"/>
      <c r="H193" s="138" t="s">
        <v>2687</v>
      </c>
      <c r="J193" s="5"/>
      <c r="K193" s="118">
        <v>29000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2689</v>
      </c>
      <c r="J211" s="27" t="s">
        <v>2622</v>
      </c>
      <c r="K211" s="139" t="s">
        <v>2692</v>
      </c>
      <c r="L211" s="21"/>
      <c r="M211" s="21"/>
      <c r="N211" s="21"/>
      <c r="O211" s="8"/>
    </row>
    <row r="212" spans="1:15" x14ac:dyDescent="0.25">
      <c r="A212" s="9"/>
      <c r="B212" s="27" t="s">
        <v>2619</v>
      </c>
      <c r="C212" s="138" t="s">
        <v>2687</v>
      </c>
      <c r="D212" s="21"/>
      <c r="G212" s="27" t="s">
        <v>2621</v>
      </c>
      <c r="H212" s="139" t="s">
        <v>2690</v>
      </c>
      <c r="J212" s="27" t="s">
        <v>2623</v>
      </c>
      <c r="K212" s="138"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0.23622047244094491" right="0.23622047244094491" top="0.74803149606299213" bottom="0.74803149606299213" header="0.31496062992125984" footer="0.31496062992125984"/>
  <pageSetup paperSize="178" scale="28" fitToHeight="4"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Infantil Bellavista</cp:lastModifiedBy>
  <cp:lastPrinted>2020-12-28T20:10:49Z</cp:lastPrinted>
  <dcterms:created xsi:type="dcterms:W3CDTF">2020-10-14T21:57:42Z</dcterms:created>
  <dcterms:modified xsi:type="dcterms:W3CDTF">2020-12-28T20:45:03Z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