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M 2021\IM 0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<sst xmlns="http://schemas.openxmlformats.org/spreadsheetml/2006/main" count="3249" uniqueCount="2743">
  <si>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</si>
  <si>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</si>
  <si>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</si>
  <si>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</si>
  <si>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</si>
  <si>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</si>
  <si>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</si>
  <si>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</si>
  <si>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</si>
  <si>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</si>
  <si>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</si>
  <si>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</si>
  <si>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</si>
  <si>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</si>
  <si>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</si>
  <si>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</si>
  <si>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</si>
  <si>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</si>
  <si>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</si>
  <si>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</si>
  <si>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</si>
  <si>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</si>
  <si>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</si>
  <si>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</si>
  <si>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</si>
  <si>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</si>
  <si>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</si>
  <si>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</si>
  <si>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</si>
  <si>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</si>
  <si>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</si>
  <si>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</si>
  <si>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</si>
  <si>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</si>
  <si>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</si>
  <si>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</si>
  <si>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</si>
  <si>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</si>
  <si>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</si>
  <si>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</si>
  <si>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</si>
  <si>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</si>
  <si>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</si>
  <si>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</si>
  <si>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</si>
  <si>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</si>
  <si>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</si>
  <si>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</si>
  <si>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</si>
  <si>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</si>
  <si>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</si>
  <si>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</si>
  <si>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</si>
  <si>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</si>
  <si>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</si>
  <si>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</si>
  <si>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</si>
  <si>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</si>
  <si>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</si>
  <si>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</si>
  <si>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</si>
  <si>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</si>
  <si>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</si>
  <si>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</si>
  <si>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</si>
  <si>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</si>
  <si>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</si>
  <si>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</si>
  <si>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</si>
  <si>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</si>
  <si>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</si>
  <si>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</si>
  <si>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</si>
  <si>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</si>
  <si>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</si>
  <si>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</si>
  <si>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</si>
  <si>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</si>
  <si>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</si>
  <si>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</si>
  <si>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</si>
  <si>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</si>
  <si>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</si>
  <si>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</si>
  <si>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</si>
  <si>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</si>
  <si>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</si>
  <si>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</si>
  <si>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</si>
  <si>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</si>
  <si>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</si>
  <si>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</si>
  <si>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</si>
  <si>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</si>
  <si>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</si>
  <si>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</si>
  <si>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</si>
  <si>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</si>
  <si>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</si>
  <si>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</si>
  <si>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</si>
  <si>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</si>
  <si>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</si>
  <si>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</si>
  <si>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</si>
  <si>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</si>
  <si>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</si>
  <si>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</si>
  <si>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</si>
  <si>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</si>
  <si>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</si>
  <si>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</si>
  <si>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</si>
  <si>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</si>
  <si>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</si>
  <si>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</si>
  <si>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</si>
  <si>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</si>
  <si>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</si>
  <si>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</si>
  <si>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</si>
  <si>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</si>
  <si>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</si>
  <si>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</si>
  <si>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</si>
  <si>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</si>
  <si>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</si>
  <si>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</si>
  <si>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</si>
  <si>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</si>
  <si>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</si>
  <si>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</si>
  <si>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</si>
  <si>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</si>
  <si>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</si>
  <si>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</si>
  <si>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</si>
  <si>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</si>
  <si>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</si>
  <si>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</si>
  <si>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</si>
  <si>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</si>
  <si>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</si>
  <si>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</si>
  <si>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</si>
  <si>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</si>
  <si>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</si>
  <si>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</si>
  <si>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</si>
  <si>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</si>
  <si>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</si>
  <si>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</si>
  <si>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</si>
  <si>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</si>
  <si>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</si>
  <si>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</si>
  <si>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</si>
  <si>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</si>
  <si>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</si>
  <si>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</si>
  <si>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</si>
  <si>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</si>
  <si>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</si>
  <si>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</si>
  <si>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</si>
  <si>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</si>
  <si>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</si>
  <si>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</si>
  <si>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</si>
  <si>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</si>
  <si>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</si>
  <si>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</si>
  <si>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</si>
  <si>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</si>
  <si>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</si>
  <si>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</si>
  <si>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</si>
  <si>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</si>
  <si>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</si>
  <si>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</si>
  <si>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</si>
  <si>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</si>
  <si>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</si>
  <si>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</si>
  <si>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</si>
  <si>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</si>
  <si>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</si>
  <si>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</si>
  <si>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</si>
  <si>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</si>
  <si>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</si>
  <si>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</si>
  <si>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</si>
  <si>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</si>
  <si>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</si>
  <si>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</si>
  <si>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</si>
  <si>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</si>
  <si>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</si>
  <si>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</si>
  <si>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</si>
  <si>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</si>
  <si>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</si>
  <si>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</si>
  <si>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</si>
  <si>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</si>
  <si>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</si>
  <si>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</si>
  <si>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</si>
  <si>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</si>
  <si>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</si>
  <si>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</si>
  <si>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</si>
  <si>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</si>
  <si>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</si>
  <si>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</si>
  <si>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</si>
  <si>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</si>
  <si>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</si>
  <si>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</si>
  <si>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</si>
  <si>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</si>
  <si>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</si>
  <si>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</si>
  <si>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</si>
  <si>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</si>
  <si>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</si>
  <si>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</si>
  <si>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</si>
  <si>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</si>
  <si>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</si>
  <si>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</si>
  <si>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</si>
  <si>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</si>
  <si>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</si>
  <si>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</si>
  <si>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</si>
  <si>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</si>
  <si>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</si>
  <si>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</si>
  <si>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</si>
  <si>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</si>
  <si>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</si>
  <si>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</si>
  <si>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</si>
  <si>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</si>
  <si>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</si>
  <si>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</si>
  <si>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</si>
  <si>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</si>
  <si>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</si>
  <si>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</si>
  <si>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</si>
  <si>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</si>
  <si>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</si>
  <si>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</si>
  <si>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</si>
  <si>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</si>
  <si>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</si>
  <si>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</si>
  <si>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</si>
  <si>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</si>
  <si>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</si>
  <si>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</si>
  <si>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</si>
  <si>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</si>
  <si>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</si>
  <si>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</si>
  <si>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</si>
  <si>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</si>
  <si>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</si>
  <si>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</si>
  <si>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</si>
  <si>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</si>
  <si>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</si>
  <si>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</si>
  <si>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</si>
  <si>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</si>
  <si>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</si>
  <si>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</si>
  <si>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</si>
  <si>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</si>
  <si>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</si>
  <si>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</si>
  <si>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</si>
  <si>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</si>
  <si>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</si>
  <si>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</si>
  <si>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</si>
  <si>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</si>
  <si>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</si>
  <si>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</si>
  <si>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</si>
  <si>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</si>
  <si>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</si>
  <si>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</si>
  <si>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</si>
  <si>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</si>
  <si>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</si>
  <si>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</si>
  <si>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</si>
  <si>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</si>
  <si>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</si>
  <si>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</si>
  <si>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</si>
  <si>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</si>
  <si>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</si>
  <si>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</si>
  <si>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</si>
  <si>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</si>
  <si>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</si>
  <si>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</si>
  <si>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</si>
  <si>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</si>
  <si>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</si>
  <si>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</si>
  <si>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</si>
  <si>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</si>
  <si>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</si>
  <si>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</si>
  <si>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</si>
  <si>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</si>
  <si>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</si>
  <si>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</si>
  <si>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</si>
  <si>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</si>
  <si>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</si>
  <si>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</si>
  <si>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</si>
  <si>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</si>
  <si>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</si>
  <si>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</si>
  <si>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</si>
  <si>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</si>
  <si>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</si>
  <si>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</si>
  <si>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</si>
  <si>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</si>
  <si>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</si>
  <si>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</si>
  <si>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</si>
  <si>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</si>
  <si>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</si>
  <si>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</si>
  <si>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</si>
  <si>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</si>
  <si>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</si>
  <si>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</si>
  <si>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</si>
  <si>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</si>
  <si>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</si>
  <si>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</si>
  <si>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</si>
  <si>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</si>
  <si>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</si>
  <si>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</si>
  <si>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</si>
  <si>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</si>
  <si>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</si>
  <si>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</si>
  <si>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</si>
  <si>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</si>
  <si>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</si>
  <si>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</si>
  <si>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</si>
  <si>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</si>
  <si>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</si>
  <si>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</si>
  <si>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</si>
  <si>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</si>
  <si>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</si>
  <si>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</si>
  <si>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</si>
  <si>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</si>
  <si>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</si>
  <si>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</si>
  <si>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</si>
  <si>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</si>
  <si>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</si>
  <si>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</si>
  <si>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</si>
  <si>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</si>
  <si>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</si>
  <si>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</si>
  <si>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</si>
  <si>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</si>
  <si>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</si>
  <si>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</si>
  <si>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</si>
  <si>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</si>
  <si>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</si>
  <si>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</si>
  <si>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</si>
  <si>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</si>
  <si>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</si>
  <si>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</si>
  <si>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</si>
  <si>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</si>
  <si>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</si>
  <si>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</si>
  <si>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</si>
  <si>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</si>
  <si>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</si>
  <si>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</si>
  <si>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</si>
  <si>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</si>
  <si>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</si>
  <si>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</si>
  <si>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</si>
  <si>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</si>
  <si>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</si>
  <si>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</si>
  <si>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</si>
  <si>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</si>
  <si>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</si>
  <si>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</si>
  <si>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</si>
  <si>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</si>
  <si>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</si>
  <si>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</si>
  <si>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</si>
  <si>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</si>
  <si>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</si>
  <si>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</si>
  <si>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</si>
  <si>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</si>
  <si>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</si>
  <si>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</si>
  <si>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</si>
  <si>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</si>
  <si>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</si>
  <si>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</si>
  <si>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</si>
  <si>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</si>
  <si>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</si>
  <si>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</si>
  <si>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</si>
  <si>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</si>
  <si>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</si>
  <si>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</si>
  <si>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</si>
  <si>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</si>
  <si>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</si>
  <si>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</si>
  <si>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</si>
  <si>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</si>
  <si>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</si>
  <si>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</si>
  <si>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</si>
  <si>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</si>
  <si>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</si>
  <si>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</si>
  <si>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</si>
  <si>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</si>
  <si>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</si>
  <si>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</si>
  <si>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</si>
  <si>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</si>
  <si>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</si>
  <si>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</si>
  <si>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</si>
  <si>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</si>
  <si>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</si>
  <si>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</si>
  <si>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</si>
  <si>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</si>
  <si>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</si>
  <si>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</si>
  <si>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</si>
  <si>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</si>
  <si>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</si>
  <si>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</si>
  <si>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</si>
  <si>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</si>
  <si>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</si>
  <si>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</si>
  <si>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</si>
  <si>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</si>
  <si>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</si>
  <si>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</si>
  <si>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</si>
  <si>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</si>
  <si>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</si>
  <si>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</si>
  <si>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</si>
  <si>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</si>
  <si>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</si>
  <si>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</si>
  <si>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</si>
  <si>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</si>
  <si>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</si>
  <si>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</si>
  <si>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</si>
  <si>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</si>
  <si>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</si>
  <si>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</si>
  <si>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</si>
  <si>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</si>
  <si>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</si>
  <si>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</si>
  <si>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</si>
  <si>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</si>
  <si>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</si>
  <si>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</si>
  <si>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</si>
  <si>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</si>
  <si>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</si>
  <si>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</si>
  <si>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</si>
  <si>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</si>
  <si>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</si>
  <si>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</si>
  <si>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</si>
  <si>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</si>
  <si>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</si>
  <si>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</si>
  <si>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</si>
  <si>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</si>
  <si>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</si>
  <si>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</si>
  <si>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</si>
  <si>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</si>
  <si>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</si>
  <si>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</si>
  <si>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</si>
  <si>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</si>
  <si>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</si>
  <si>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</si>
  <si>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</si>
  <si>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</si>
  <si>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</si>
  <si>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</si>
  <si>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</si>
  <si>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</si>
  <si>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</si>
  <si>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</si>
  <si>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</si>
  <si>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</si>
  <si>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</si>
  <si>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</si>
  <si>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</si>
  <si>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</si>
  <si>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</si>
  <si>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</si>
  <si>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</si>
  <si>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</si>
  <si>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</si>
  <si>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</si>
  <si>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</si>
  <si>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</si>
  <si>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</si>
  <si>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</si>
  <si>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</si>
  <si>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</si>
  <si>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</si>
  <si>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</si>
  <si>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</si>
  <si>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</si>
  <si>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</si>
  <si>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</si>
  <si>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</si>
  <si>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</si>
  <si>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</si>
  <si>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</si>
  <si>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</si>
  <si>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</si>
  <si>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</si>
  <si>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</si>
  <si>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</si>
  <si>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</si>
  <si>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</si>
  <si>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</si>
  <si>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</si>
  <si>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</si>
  <si>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</si>
  <si>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</si>
  <si>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</si>
  <si>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</si>
  <si>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</si>
  <si>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</si>
  <si>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</si>
  <si>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</si>
  <si>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</si>
  <si>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</si>
  <si>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</si>
  <si>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</si>
  <si>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</si>
  <si>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</si>
  <si>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</si>
  <si>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</si>
  <si>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</si>
  <si>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</si>
  <si>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</si>
  <si>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</si>
  <si>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</si>
  <si>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</si>
  <si>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</si>
  <si>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</si>
  <si>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</si>
  <si>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</si>
  <si>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</si>
  <si>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</si>
  <si>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</si>
  <si>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</si>
  <si>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</si>
  <si>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</si>
  <si>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</si>
  <si>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</si>
  <si>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</si>
  <si>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</si>
  <si>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</si>
  <si>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</si>
  <si>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</si>
  <si>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</si>
  <si>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</si>
  <si>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</si>
  <si>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</si>
  <si>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</si>
  <si>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</si>
  <si>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</si>
  <si>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</si>
  <si>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</si>
  <si>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</si>
  <si>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</si>
  <si>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</si>
  <si>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</si>
  <si>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</si>
  <si>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</si>
  <si>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</si>
  <si>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</si>
  <si>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</si>
  <si>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</si>
  <si>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</si>
  <si>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</si>
  <si>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</si>
  <si>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</si>
  <si>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</si>
  <si>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</si>
  <si>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</si>
  <si>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</si>
  <si>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</si>
  <si>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</si>
  <si>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</si>
  <si>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</si>
  <si>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</si>
  <si>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</si>
  <si>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</si>
  <si>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</si>
  <si>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</si>
  <si>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</si>
  <si>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</si>
  <si>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</si>
  <si>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</si>
  <si>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</si>
  <si>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</si>
  <si>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</si>
  <si>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</si>
  <si>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</si>
  <si>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</si>
  <si>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</si>
  <si>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</si>
  <si>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</si>
  <si>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</si>
  <si>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</si>
  <si>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</si>
  <si>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</si>
  <si>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</si>
  <si>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</si>
  <si>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</si>
  <si>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</si>
  <si>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</si>
  <si>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</si>
  <si>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</si>
  <si>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</si>
  <si>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</si>
  <si>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</si>
  <si>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</si>
  <si>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</si>
  <si>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</si>
  <si>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</si>
  <si>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</si>
  <si>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</si>
  <si>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</si>
  <si>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</si>
  <si>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</si>
  <si>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</si>
  <si>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</si>
  <si>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</si>
  <si>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</si>
  <si>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</si>
  <si>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</si>
  <si>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</si>
  <si>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</si>
  <si>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</si>
  <si>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</si>
  <si>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</si>
  <si>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</si>
  <si>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</si>
  <si>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</si>
  <si>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</si>
  <si>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</si>
  <si>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</si>
  <si>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</si>
  <si>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</si>
  <si>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</si>
  <si>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</si>
  <si>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</si>
  <si>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</si>
  <si>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</si>
  <si>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</si>
  <si>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</si>
  <si>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</si>
  <si>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</si>
  <si>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</si>
  <si>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</si>
  <si>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</si>
  <si>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</si>
  <si>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</si>
  <si>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</si>
  <si>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</si>
  <si>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</si>
  <si>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</si>
  <si>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</si>
  <si>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</si>
  <si>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</si>
  <si>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</si>
  <si>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</si>
  <si>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</si>
  <si>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</si>
  <si>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</si>
  <si>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</si>
  <si>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</si>
  <si>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</si>
  <si>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</si>
  <si>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</si>
  <si>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</si>
  <si>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</si>
  <si>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</si>
  <si>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</si>
  <si>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</si>
  <si>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</si>
  <si>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</si>
  <si>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</si>
  <si>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</si>
  <si>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</si>
  <si>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</si>
  <si>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</si>
  <si>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</si>
  <si>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</si>
  <si>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</si>
  <si>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</si>
  <si>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</si>
  <si>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</si>
  <si>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</si>
  <si>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</si>
  <si>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</si>
  <si>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</si>
  <si>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</si>
  <si>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</si>
  <si>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</si>
  <si>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</si>
  <si>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</si>
  <si>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</si>
  <si>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</si>
  <si>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</si>
  <si>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</si>
  <si>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</si>
  <si>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</si>
  <si>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</si>
  <si>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</si>
  <si>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</si>
  <si>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</si>
  <si>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</si>
  <si>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</si>
  <si>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</si>
  <si>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</si>
  <si>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</si>
  <si>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</si>
  <si>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</si>
  <si>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</si>
  <si>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</si>
  <si>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</si>
  <si>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</si>
  <si>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</si>
  <si>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</si>
  <si>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</si>
  <si>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</si>
  <si>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</si>
  <si>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</si>
  <si>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</si>
  <si>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</si>
  <si>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</si>
  <si>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</si>
  <si>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</si>
  <si>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</si>
  <si>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</si>
  <si>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</si>
  <si>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</si>
  <si>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</si>
  <si>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</si>
  <si>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</si>
  <si>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</si>
  <si>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</si>
  <si>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</si>
  <si>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</si>
  <si>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</si>
  <si>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</si>
  <si>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</si>
  <si>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</si>
  <si>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</si>
  <si>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</si>
  <si>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</si>
  <si>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</si>
  <si>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</si>
  <si>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</si>
  <si>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</si>
  <si>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</si>
  <si>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</si>
  <si>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</si>
  <si>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</si>
  <si>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</si>
  <si>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</si>
  <si>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</si>
  <si>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</si>
  <si>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</si>
  <si>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</si>
  <si>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</si>
  <si>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</si>
  <si>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</si>
  <si>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</si>
  <si>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</si>
  <si>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</si>
  <si>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</si>
  <si>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</si>
  <si>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</si>
  <si>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</si>
  <si>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</si>
  <si>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</si>
  <si>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</si>
  <si>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</si>
  <si>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</si>
  <si>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</si>
  <si>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</si>
  <si>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</si>
  <si>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</si>
  <si>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</si>
  <si>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</si>
  <si>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</si>
  <si>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</si>
  <si>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</si>
  <si>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</si>
  <si>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</si>
  <si>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</si>
  <si>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</si>
  <si>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</si>
  <si>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</si>
  <si>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</si>
  <si>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</si>
  <si>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</si>
  <si>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</si>
  <si>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</si>
  <si>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</si>
  <si>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</si>
  <si>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</si>
  <si>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</si>
  <si>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</si>
  <si>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</si>
  <si>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</si>
  <si>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</si>
  <si>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</si>
  <si>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</si>
  <si>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</si>
  <si>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</si>
  <si>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</si>
  <si>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</si>
  <si>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</si>
  <si>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</si>
  <si>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</si>
  <si>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</si>
  <si>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</si>
  <si>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</si>
  <si>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</si>
  <si>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</si>
  <si>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</si>
  <si>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</si>
  <si>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</si>
  <si>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</si>
  <si>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</si>
  <si>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</si>
  <si>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</si>
  <si>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</si>
  <si>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</si>
  <si>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</si>
  <si>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</si>
  <si>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</si>
  <si>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</si>
  <si>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</si>
  <si>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</si>
  <si>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</si>
  <si>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</si>
  <si>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</si>
  <si>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</si>
  <si>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</si>
  <si>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</si>
  <si>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</si>
  <si>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</si>
  <si>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</si>
  <si>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</si>
  <si>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</si>
  <si>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</si>
  <si>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</si>
  <si>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</si>
  <si>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</si>
  <si>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</si>
  <si>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</si>
  <si>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</si>
  <si>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</si>
  <si>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</si>
  <si>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</si>
  <si>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</si>
  <si>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</si>
  <si>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</si>
  <si>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</si>
  <si>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</si>
  <si>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</si>
  <si>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</si>
  <si>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</si>
  <si>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</si>
  <si>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</si>
  <si>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</si>
  <si>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</si>
  <si>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</si>
  <si>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</si>
  <si>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</si>
  <si>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</si>
  <si>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</si>
  <si>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</si>
  <si>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</si>
  <si>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</si>
  <si>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</si>
  <si>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</si>
  <si>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</si>
  <si>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</si>
  <si>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</si>
  <si>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</si>
  <si>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</si>
  <si>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</si>
  <si>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</si>
  <si>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</si>
  <si>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</si>
  <si>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</si>
  <si>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</si>
  <si>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</si>
  <si>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</si>
  <si>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</si>
  <si>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</si>
  <si>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</si>
  <si>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</si>
  <si>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</si>
  <si>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</si>
  <si>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</si>
  <si>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</si>
  <si>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</si>
  <si>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</si>
  <si>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</si>
  <si>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</si>
  <si>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</si>
  <si>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</si>
  <si>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</si>
  <si>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</si>
  <si>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</si>
  <si>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</si>
  <si>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</si>
  <si>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</si>
  <si>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</si>
  <si>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</si>
  <si>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</si>
  <si>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</si>
  <si>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</si>
  <si>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</si>
  <si>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</si>
  <si>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</si>
  <si>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</si>
  <si>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</si>
  <si>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</si>
  <si>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</si>
  <si>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</si>
  <si>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</si>
  <si>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</si>
  <si>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</si>
  <si>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</si>
  <si>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</si>
  <si>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</si>
  <si>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</si>
  <si>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</si>
  <si>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</si>
  <si>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</si>
  <si>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</si>
  <si>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</si>
  <si>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</si>
  <si>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</si>
  <si>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</si>
  <si>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</si>
  <si>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</si>
  <si>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</si>
  <si>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</si>
  <si>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</si>
  <si>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</si>
  <si>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</si>
  <si>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</si>
  <si>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</si>
  <si>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</si>
  <si>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</si>
  <si>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</si>
  <si>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</si>
  <si>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</si>
  <si>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</si>
  <si>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</si>
  <si>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</si>
  <si>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</si>
  <si>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</si>
  <si>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</si>
  <si>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</si>
  <si>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</si>
  <si>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</si>
  <si>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</si>
  <si>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</si>
  <si>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</si>
  <si>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</si>
  <si>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</si>
  <si>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</si>
  <si>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</si>
  <si>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</si>
  <si>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</si>
  <si>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</si>
  <si>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</si>
  <si>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</si>
  <si>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</si>
  <si>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</si>
  <si>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</si>
  <si>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</si>
  <si>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</si>
  <si>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</si>
  <si>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</si>
  <si>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</si>
  <si>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</si>
  <si>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</si>
  <si>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</si>
  <si>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</si>
  <si>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</si>
  <si>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</si>
  <si>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</si>
  <si>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</si>
  <si>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</si>
  <si>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</si>
  <si>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</si>
  <si>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</si>
  <si>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</si>
  <si>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</si>
  <si>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</si>
  <si>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</si>
  <si>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</si>
  <si>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</si>
  <si>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</si>
  <si>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</si>
  <si>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</si>
  <si>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</si>
  <si>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</si>
  <si>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</si>
  <si>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</si>
  <si>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</si>
  <si>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</si>
  <si>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</si>
  <si>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</si>
  <si>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</si>
  <si>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</si>
  <si>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</si>
  <si>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</si>
  <si>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</si>
  <si>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</si>
  <si>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</si>
  <si>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</si>
  <si>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</si>
  <si>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</si>
  <si>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</si>
  <si>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</si>
  <si>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</si>
  <si>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</si>
  <si>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</si>
  <si>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</si>
  <si>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</si>
  <si>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</si>
  <si>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</si>
  <si>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</si>
  <si>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</si>
  <si>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</si>
  <si>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</si>
  <si>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</si>
  <si>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</si>
  <si>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</si>
  <si>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</si>
  <si>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</si>
  <si>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</si>
  <si>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</si>
  <si>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</si>
  <si>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</si>
  <si>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</si>
  <si>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</si>
  <si>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</si>
  <si>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</si>
  <si>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</si>
  <si>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</si>
  <si>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</si>
  <si>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</si>
  <si>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</si>
  <si>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</si>
  <si>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</si>
  <si>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</si>
  <si>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</si>
  <si>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</si>
  <si>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</si>
  <si>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</si>
  <si>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</si>
  <si>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</si>
  <si>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</si>
  <si>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</si>
  <si>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</si>
  <si>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</si>
  <si>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</si>
  <si>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</si>
  <si>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</si>
  <si>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</si>
  <si>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</si>
  <si>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</si>
  <si>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</si>
  <si>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</si>
  <si>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</si>
  <si>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</si>
  <si>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</si>
  <si>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</si>
  <si>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</si>
  <si>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</si>
  <si>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</si>
  <si>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</si>
  <si>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</si>
  <si>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</si>
  <si>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</si>
  <si>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</si>
  <si>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</si>
  <si>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</si>
  <si>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</si>
  <si>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</si>
  <si>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</si>
  <si>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</si>
  <si>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</si>
  <si>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</si>
  <si>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</si>
  <si>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</si>
  <si>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</si>
  <si>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</si>
  <si>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</si>
  <si>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</si>
  <si>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</si>
  <si>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</si>
  <si>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</si>
  <si>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</si>
  <si>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</si>
  <si>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</si>
  <si>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</si>
  <si>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</si>
  <si>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</si>
  <si>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</si>
  <si>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</si>
  <si>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</si>
  <si>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</si>
  <si>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</si>
  <si>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</si>
  <si>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</si>
  <si>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</si>
  <si>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</si>
  <si>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</si>
  <si>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</si>
  <si>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</si>
  <si>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</si>
  <si>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</si>
  <si>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</si>
  <si>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</si>
  <si>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</si>
  <si>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</si>
  <si>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</si>
  <si>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</si>
  <si>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</si>
  <si>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</si>
  <si>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</si>
  <si>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</si>
  <si>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</si>
  <si>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</si>
  <si>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</si>
  <si>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</si>
  <si>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</si>
  <si>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</si>
  <si>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</si>
  <si>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</si>
  <si>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</si>
  <si>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</si>
  <si>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</si>
  <si>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</si>
  <si>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</si>
  <si>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</si>
  <si>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</si>
  <si>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</si>
  <si>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</si>
  <si>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</si>
  <si>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</si>
  <si>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</si>
  <si>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</si>
  <si>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</si>
  <si>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</si>
  <si>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</si>
  <si>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</si>
  <si>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</si>
  <si>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</si>
  <si>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</si>
  <si>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</si>
  <si>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</si>
  <si>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</si>
  <si>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</si>
  <si>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</si>
  <si>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</si>
  <si>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</si>
  <si>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</si>
  <si>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</si>
  <si>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</si>
  <si>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</si>
  <si>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</si>
  <si>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</si>
  <si>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</si>
  <si>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</si>
  <si>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</si>
  <si>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</si>
  <si>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</si>
  <si>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</si>
  <si>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</si>
  <si>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</si>
  <si>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</si>
  <si>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</si>
  <si>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</si>
  <si>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</si>
  <si>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</si>
  <si>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</si>
  <si>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</si>
  <si>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</si>
  <si>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</si>
  <si>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</si>
  <si>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</si>
  <si>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</si>
  <si>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</si>
  <si>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</si>
  <si>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</si>
  <si>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</si>
  <si>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</si>
  <si>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</si>
  <si>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</si>
  <si>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</si>
  <si>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</si>
  <si>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</si>
  <si>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</si>
  <si>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</si>
  <si>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</si>
  <si>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</si>
  <si>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</si>
  <si>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</si>
  <si>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</si>
  <si>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</si>
  <si>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</si>
  <si>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</si>
  <si>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</si>
  <si>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</si>
  <si>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</si>
  <si>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</si>
  <si>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</si>
  <si>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</si>
  <si>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</si>
  <si>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</si>
  <si>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</si>
  <si>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</si>
  <si>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</si>
  <si>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</si>
  <si>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</si>
  <si>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</si>
  <si>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</si>
  <si>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</si>
  <si>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</si>
  <si>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</si>
  <si>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</si>
  <si>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</si>
  <si>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</si>
  <si>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</si>
  <si>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</si>
  <si>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</si>
  <si>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</si>
  <si>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</si>
  <si>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</si>
  <si>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</si>
  <si>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</si>
  <si>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</si>
  <si>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</si>
  <si>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</si>
  <si>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</si>
  <si>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</si>
  <si>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</si>
  <si>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</si>
  <si>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</si>
  <si>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</si>
  <si>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</si>
  <si>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</si>
  <si>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</si>
  <si>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</si>
  <si>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</si>
  <si>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</si>
  <si>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</si>
  <si>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</si>
  <si>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</si>
  <si>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</si>
  <si>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</si>
  <si>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</si>
  <si>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</si>
  <si>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</si>
  <si>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</si>
  <si>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</si>
  <si>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</si>
  <si>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</si>
  <si>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</si>
  <si>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</si>
  <si>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</si>
  <si>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</si>
  <si>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</si>
  <si>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</si>
  <si>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</si>
  <si>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</si>
  <si>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</si>
  <si>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</si>
  <si>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</si>
  <si>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</si>
  <si>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</si>
  <si>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</si>
  <si>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</si>
  <si>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</si>
  <si>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</si>
  <si>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</si>
  <si>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</si>
  <si>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</si>
  <si>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</si>
  <si>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</si>
  <si>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</si>
  <si>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</si>
  <si>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</si>
  <si>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</si>
  <si>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</si>
  <si>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</si>
  <si>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</si>
  <si>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</si>
  <si>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</si>
  <si>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</si>
  <si>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</si>
  <si>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</si>
  <si>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</si>
  <si>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</si>
  <si>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</si>
  <si>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</si>
  <si>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</si>
  <si>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</si>
  <si>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</si>
  <si>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</si>
  <si>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</si>
  <si>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</si>
  <si>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</si>
  <si>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</si>
  <si>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</si>
  <si>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</si>
  <si>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</si>
  <si>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</si>
  <si>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</si>
  <si>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</si>
  <si>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</si>
  <si>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</si>
  <si>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</si>
  <si>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</si>
  <si>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</si>
  <si>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</si>
  <si>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</si>
  <si>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</si>
  <si>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</si>
  <si>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</si>
  <si>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</si>
  <si>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</si>
  <si>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</si>
  <si>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</si>
  <si>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</si>
  <si>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</si>
  <si>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</si>
  <si>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</si>
  <si>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</si>
  <si>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</si>
  <si>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</si>
  <si>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</si>
  <si>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</si>
  <si>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</si>
  <si>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</si>
  <si>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</si>
  <si>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</si>
  <si>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</si>
  <si>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</si>
  <si>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</si>
  <si>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</si>
  <si>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</si>
  <si>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</si>
  <si>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</si>
  <si>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</si>
  <si>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</si>
  <si>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</si>
  <si>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</si>
  <si>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</si>
  <si>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</si>
  <si>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</si>
  <si>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</si>
  <si>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</si>
  <si>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</si>
  <si>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</si>
  <si>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</si>
  <si>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</si>
  <si>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</si>
  <si>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</si>
  <si>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</si>
  <si>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</si>
  <si>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</si>
  <si>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</si>
  <si>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</si>
  <si>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</si>
  <si>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</si>
  <si>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</si>
  <si>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</si>
  <si>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</si>
  <si>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</si>
  <si>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</si>
  <si>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</si>
  <si>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</si>
  <si>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</si>
  <si>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</si>
  <si>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</si>
  <si>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</si>
  <si>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</si>
  <si>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</si>
  <si>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</si>
  <si>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</si>
  <si>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</si>
  <si>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</si>
  <si>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</si>
  <si>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</si>
  <si>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</si>
  <si>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</si>
  <si>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</si>
  <si>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</si>
  <si>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</si>
  <si>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</si>
  <si>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</si>
  <si>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</si>
  <si>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</si>
  <si>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</si>
  <si>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</si>
  <si>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</si>
  <si>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</si>
  <si>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</si>
  <si>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</si>
  <si>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</si>
  <si>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</si>
  <si>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</si>
  <si>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</si>
  <si>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</si>
  <si>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</si>
  <si>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</si>
  <si>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</si>
  <si>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</si>
  <si>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</si>
  <si>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</si>
  <si>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</si>
  <si>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</si>
  <si>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</si>
  <si>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</si>
  <si>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</si>
  <si>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</si>
  <si>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</si>
  <si>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</si>
  <si>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</si>
  <si>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</si>
  <si>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</si>
  <si>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</si>
  <si>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</si>
  <si>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</si>
  <si>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</si>
  <si>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</si>
  <si>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</si>
  <si>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</si>
  <si>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</si>
  <si>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</si>
  <si>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</si>
  <si>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</si>
  <si>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</si>
  <si>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</si>
  <si>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</si>
  <si>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</si>
  <si>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</si>
  <si>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</si>
  <si>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</si>
  <si>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</si>
  <si>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</si>
  <si>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</si>
  <si>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</si>
  <si>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</si>
  <si>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</si>
  <si>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</si>
  <si>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</si>
  <si>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</si>
  <si>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</si>
  <si>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</si>
  <si>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</si>
  <si>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</si>
  <si>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</si>
  <si>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</si>
  <si>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</si>
  <si>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</si>
  <si>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</si>
  <si>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</si>
  <si>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</si>
  <si>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</si>
  <si>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</si>
  <si>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</si>
  <si>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</si>
  <si>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</si>
  <si>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</si>
  <si>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</si>
  <si>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</si>
  <si>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</si>
  <si>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</si>
  <si>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</si>
  <si>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</si>
  <si>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</si>
  <si>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</si>
  <si>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</si>
  <si>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</si>
  <si>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</si>
  <si>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</si>
  <si>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</si>
  <si>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</si>
  <si>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</si>
  <si>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</si>
  <si>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</si>
  <si>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</si>
  <si>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</si>
  <si>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</si>
  <si>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</si>
  <si>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</si>
  <si>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</si>
  <si>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</si>
  <si>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</si>
  <si>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</si>
  <si>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</si>
  <si>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</si>
  <si>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</si>
  <si>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</si>
  <si>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</si>
  <si>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</si>
  <si>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</si>
  <si>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</si>
  <si>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</si>
  <si>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</si>
  <si>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</si>
  <si>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</si>
  <si>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</si>
  <si>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</si>
  <si>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</si>
  <si>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</si>
  <si>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</si>
  <si>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</si>
  <si>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</si>
  <si>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</si>
  <si>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</si>
  <si>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</si>
  <si>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</si>
  <si>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</si>
  <si>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</si>
  <si>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</si>
  <si>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</si>
  <si>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</si>
  <si>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</si>
  <si>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</si>
  <si>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</si>
  <si>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</si>
  <si>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</si>
  <si>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</si>
  <si>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</si>
  <si>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</si>
  <si>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</si>
  <si>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</si>
  <si>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</si>
  <si>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</si>
  <si>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</si>
  <si>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</si>
  <si>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</si>
  <si>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</si>
  <si>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</si>
  <si>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</si>
  <si>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</si>
  <si>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</si>
  <si>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</si>
  <si>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</si>
  <si>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</si>
  <si>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</si>
  <si>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</si>
  <si>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</si>
  <si>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</si>
  <si>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</si>
  <si>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</si>
  <si>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</si>
  <si>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</si>
  <si>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</si>
  <si>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</si>
  <si>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</si>
  <si>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</si>
  <si>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</si>
  <si>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</si>
  <si>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</si>
  <si>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</si>
  <si>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</si>
  <si>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</si>
  <si>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</si>
  <si>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</si>
  <si>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</si>
  <si>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</si>
  <si>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</si>
  <si>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</si>
  <si>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</si>
  <si>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</si>
  <si>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</si>
  <si>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</si>
  <si>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</si>
  <si>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</si>
  <si>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</si>
  <si>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</si>
  <si>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</si>
  <si>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</si>
  <si>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</si>
  <si>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</si>
  <si>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</si>
  <si>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</si>
  <si>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</si>
  <si>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</si>
  <si>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</si>
  <si>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</si>
  <si>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</si>
  <si>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</si>
  <si>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</si>
  <si>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</si>
  <si>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</si>
  <si>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</si>
  <si>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</si>
  <si>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</si>
  <si>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</si>
  <si>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</si>
  <si>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</si>
  <si>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</si>
  <si>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</si>
  <si>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</si>
  <si>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</si>
  <si>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</si>
  <si>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</si>
  <si>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</si>
  <si>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</si>
  <si>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</si>
  <si>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</si>
  <si>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</si>
  <si>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</si>
  <si>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</si>
  <si>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</si>
  <si>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</si>
  <si>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</si>
  <si>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</si>
  <si>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</si>
  <si>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</si>
  <si>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</si>
  <si>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</si>
  <si>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</si>
  <si>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</si>
  <si>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</si>
  <si>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</si>
  <si>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</si>
  <si>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</si>
  <si>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</si>
  <si>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</si>
  <si>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</si>
  <si>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</si>
  <si>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</si>
  <si>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</si>
  <si>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</si>
  <si>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</si>
  <si>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</si>
  <si>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</si>
  <si>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</si>
  <si>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</si>
  <si>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</si>
  <si>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</si>
  <si>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</si>
  <si>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</si>
  <si>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</si>
  <si>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</si>
  <si>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</si>
  <si>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</si>
  <si>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</si>
  <si>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</si>
  <si>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</si>
  <si>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</si>
  <si>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</si>
  <si>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</si>
  <si>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</si>
  <si>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</si>
  <si>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</si>
  <si>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</si>
  <si>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</si>
  <si>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</si>
  <si>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</si>
  <si>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</si>
  <si>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</si>
  <si>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</si>
  <si>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</si>
  <si>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</si>
  <si>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</si>
  <si>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</si>
  <si>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</si>
  <si>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</si>
  <si>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</si>
  <si>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</si>
  <si>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</si>
  <si>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</si>
  <si>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</si>
  <si>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</si>
  <si>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</si>
  <si>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</si>
  <si>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</si>
  <si>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</si>
  <si>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</si>
  <si>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</si>
  <si>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</si>
  <si>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</si>
  <si>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</si>
  <si>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</si>
  <si>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</si>
  <si>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</si>
  <si>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</si>
  <si>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</si>
  <si>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</si>
  <si>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</si>
  <si>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</si>
  <si>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</si>
  <si>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</si>
  <si>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</si>
  <si>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</si>
  <si>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</si>
  <si>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</si>
  <si>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</si>
  <si>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</si>
  <si>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</si>
  <si>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</si>
  <si>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</si>
  <si>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</si>
  <si>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</si>
  <si>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</si>
  <si>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</si>
  <si>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</si>
  <si>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</si>
  <si>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</si>
  <si>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</si>
  <si>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</si>
  <si>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</si>
  <si>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</si>
  <si>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</si>
  <si>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</si>
  <si>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</si>
  <si>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</si>
  <si>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</si>
  <si>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</si>
  <si>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</si>
  <si>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</si>
  <si>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</si>
  <si>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</si>
  <si>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</si>
  <si>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</si>
  <si>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</si>
  <si>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</si>
  <si>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</si>
  <si>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</si>
  <si>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</si>
  <si>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</si>
  <si>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</si>
  <si>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</si>
  <si>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</si>
  <si>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</si>
  <si>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</si>
  <si>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</si>
  <si>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</si>
  <si>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</si>
  <si>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</si>
  <si>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</si>
  <si>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</si>
  <si>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</si>
  <si>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</si>
  <si>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</si>
  <si>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</si>
  <si>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</si>
  <si>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</si>
  <si>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</si>
  <si>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</si>
  <si>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</si>
  <si>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</si>
  <si>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</si>
  <si>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</si>
  <si>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</si>
  <si>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</si>
  <si>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</si>
  <si>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</si>
  <si>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</si>
  <si>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</si>
  <si>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</si>
  <si>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</si>
  <si>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</si>
  <si>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</si>
  <si>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</si>
  <si>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</si>
  <si>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</si>
  <si>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</si>
  <si>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</si>
  <si>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</si>
  <si>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</si>
  <si>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</si>
  <si>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</si>
  <si>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</si>
  <si>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</si>
  <si>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</si>
  <si>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</si>
  <si>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</si>
  <si>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</si>
  <si>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</si>
  <si>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</si>
  <si>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</si>
  <si>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</si>
  <si>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</si>
  <si>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</si>
  <si>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</si>
  <si>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</si>
  <si>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</si>
  <si>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</si>
  <si>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</si>
  <si>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</si>
  <si>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</si>
  <si>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</si>
  <si>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</si>
  <si>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</si>
  <si>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</si>
  <si>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</si>
  <si>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</si>
  <si>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</si>
  <si>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</si>
  <si>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</si>
  <si>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</si>
  <si>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</si>
  <si>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</si>
  <si>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</si>
  <si>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</si>
  <si>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</si>
  <si>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</si>
  <si>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</si>
  <si>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</si>
  <si>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</si>
  <si>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</si>
  <si>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</si>
  <si>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</si>
  <si>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</si>
  <si>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</si>
  <si>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</si>
  <si>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</si>
  <si>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</si>
  <si>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</si>
  <si>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</si>
  <si>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</si>
  <si>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</si>
  <si>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</si>
  <si>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</si>
  <si>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</si>
  <si>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</si>
  <si>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</si>
  <si>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</si>
  <si>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</si>
  <si>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</si>
  <si>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</si>
  <si>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</si>
  <si>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</si>
  <si>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</si>
  <si>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</si>
  <si>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</si>
  <si>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</si>
  <si>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</si>
  <si>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</si>
  <si>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</si>
  <si>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</si>
  <si>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</si>
  <si>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</si>
  <si>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</si>
  <si>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</si>
  <si>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</si>
  <si>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</si>
  <si>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</si>
  <si>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</si>
  <si>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</si>
  <si>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</si>
  <si>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</si>
  <si>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</si>
  <si>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</si>
  <si>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</si>
  <si>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</si>
  <si>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</si>
  <si>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</si>
  <si>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</si>
  <si>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</si>
  <si>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</si>
  <si>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</si>
  <si>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</si>
  <si>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</si>
  <si>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</si>
  <si>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</si>
  <si>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</si>
  <si>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</si>
  <si>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</si>
  <si>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</si>
  <si>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</si>
  <si>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</si>
  <si>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</si>
  <si>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</si>
  <si>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</si>
  <si>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</si>
  <si>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</si>
  <si>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</si>
  <si>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</si>
  <si>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</si>
  <si>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</si>
  <si>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</si>
  <si>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</si>
  <si>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</si>
  <si>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</si>
  <si>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</si>
  <si>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</si>
  <si>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</si>
  <si>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</si>
  <si>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</si>
  <si>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</si>
  <si>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</si>
  <si>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</si>
  <si>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</si>
  <si>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</si>
  <si>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</si>
  <si>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</si>
  <si>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</si>
  <si>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</si>
  <si>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</si>
  <si>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</si>
  <si>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</si>
  <si>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</si>
  <si>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</si>
  <si>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</si>
  <si>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</si>
  <si>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</si>
  <si>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</si>
  <si>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</si>
  <si>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</si>
  <si>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</si>
  <si>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</si>
  <si>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</si>
  <si>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</si>
  <si>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</si>
  <si>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</si>
  <si>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</si>
  <si>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</si>
  <si>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</si>
  <si>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</si>
  <si>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</si>
  <si>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</si>
  <si>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</si>
  <si>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</si>
  <si>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</si>
  <si>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</si>
  <si>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</si>
  <si>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</si>
  <si>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</si>
  <si>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</si>
  <si>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</si>
  <si>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</si>
  <si>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</si>
  <si>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</si>
  <si>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</si>
  <si>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</si>
  <si>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</si>
  <si>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</si>
  <si>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</si>
  <si>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</si>
  <si>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</si>
  <si>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</si>
  <si>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</si>
  <si>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</si>
  <si>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</si>
  <si>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</si>
  <si>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</si>
  <si>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</si>
  <si>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</si>
  <si>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</si>
  <si>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</si>
  <si>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</si>
  <si>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</si>
  <si>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</si>
  <si>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</si>
  <si>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</si>
  <si>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</si>
  <si>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</si>
  <si>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</si>
  <si>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</si>
  <si>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</si>
  <si>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</si>
  <si>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</si>
  <si>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</si>
  <si>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</si>
  <si>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</si>
  <si>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</si>
  <si>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</si>
  <si>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</si>
  <si>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</si>
  <si>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</si>
  <si>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</si>
  <si>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</si>
  <si>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</si>
  <si>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</si>
  <si>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</si>
  <si>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</si>
  <si>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</si>
  <si>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</si>
  <si>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</si>
  <si>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</si>
  <si>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</si>
  <si>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</si>
  <si>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</si>
  <si>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</si>
  <si>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</si>
  <si>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</si>
  <si>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</si>
  <si>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</si>
  <si>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</si>
  <si>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</si>
  <si>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</si>
  <si>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</si>
  <si>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</si>
  <si>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</si>
  <si>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</si>
  <si>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</si>
  <si>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</si>
  <si>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</si>
  <si>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</si>
  <si>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</si>
  <si>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</si>
  <si>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</si>
  <si>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</si>
  <si>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</si>
  <si>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</si>
  <si>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</si>
  <si>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</si>
  <si>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</si>
  <si>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</si>
  <si>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</si>
  <si>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</si>
  <si>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</si>
  <si>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</si>
  <si>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</si>
  <si>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</si>
  <si>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</si>
  <si>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</si>
  <si>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</si>
  <si>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</si>
  <si>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</si>
  <si>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</si>
  <si>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</si>
  <si>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</si>
  <si>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</si>
  <si>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</si>
  <si>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</si>
  <si>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</si>
  <si>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</si>
  <si>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</si>
  <si>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</si>
  <si>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</si>
  <si>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</si>
  <si>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</si>
  <si>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</si>
  <si>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</si>
  <si>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</si>
  <si>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</si>
  <si>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</si>
  <si>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</si>
  <si>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</si>
  <si>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</si>
  <si>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</si>
  <si>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</si>
  <si>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</si>
  <si>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</si>
  <si>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</si>
  <si>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</si>
  <si>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</si>
  <si>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</si>
  <si>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</si>
  <si>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</si>
  <si>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</si>
  <si>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</si>
  <si>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</si>
  <si>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</si>
  <si>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</si>
  <si>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</si>
  <si>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</si>
  <si>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</si>
  <si>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</si>
  <si>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</si>
  <si>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</si>
  <si>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</si>
  <si>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</si>
  <si>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</si>
  <si>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</si>
  <si>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</si>
  <si>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</si>
  <si>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</si>
  <si>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</si>
  <si>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</si>
  <si>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</si>
  <si>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</si>
  <si>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</si>
  <si>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</si>
  <si>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</si>
  <si>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</si>
  <si>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</si>
  <si>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</si>
  <si>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</si>
  <si>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</si>
  <si>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</si>
  <si>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</si>
  <si>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</si>
  <si>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</si>
  <si>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</si>
  <si>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</si>
  <si>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</si>
  <si>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</si>
  <si>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</si>
  <si>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</si>
  <si>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</si>
  <si>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</si>
  <si>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</si>
  <si>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</si>
  <si>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</si>
  <si>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</si>
  <si>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</si>
  <si>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</si>
  <si>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</si>
  <si>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</si>
  <si>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</si>
  <si>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</si>
  <si>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</si>
  <si>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</si>
  <si>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</si>
  <si>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</si>
  <si>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</si>
  <si>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</si>
  <si>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</si>
  <si>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</si>
  <si>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</si>
  <si>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</si>
  <si>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</si>
  <si>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</si>
  <si>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</si>
  <si>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</si>
  <si>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</si>
  <si>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</si>
  <si>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</si>
  <si>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</si>
  <si>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</si>
  <si>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</si>
  <si>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</si>
  <si>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</si>
  <si>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</si>
  <si>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</si>
  <si>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</si>
  <si>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</si>
  <si>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</si>
  <si>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</si>
  <si>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</si>
  <si>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</si>
  <si>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</si>
  <si>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</si>
  <si>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</si>
  <si>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</si>
  <si>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</si>
  <si>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</si>
  <si>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</si>
  <si>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</si>
  <si>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</si>
  <si>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</si>
  <si>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</si>
  <si>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</si>
  <si>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</si>
  <si>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</si>
  <si>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</si>
  <si>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</si>
  <si>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</si>
  <si>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</si>
  <si>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</si>
  <si>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</si>
  <si>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</si>
  <si>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</si>
  <si>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</si>
  <si>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</si>
  <si>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</si>
  <si>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</si>
  <si>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</si>
  <si>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</si>
  <si>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</si>
  <si>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</si>
  <si>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</si>
  <si>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</si>
  <si>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</si>
  <si>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</si>
  <si>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</si>
  <si>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</si>
  <si>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</si>
  <si>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</si>
  <si>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</si>
  <si>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</si>
  <si>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</si>
  <si>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</si>
  <si>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</si>
  <si>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</si>
  <si>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</si>
  <si>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</si>
  <si>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</si>
  <si>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</si>
  <si>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</si>
  <si>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</si>
  <si>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</si>
  <si>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</si>
  <si>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</si>
  <si>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</si>
  <si>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</si>
  <si>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</si>
  <si>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</si>
  <si>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</si>
  <si>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</si>
  <si>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</si>
  <si>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</si>
  <si>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</si>
  <si>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</si>
  <si>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</si>
  <si>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</si>
  <si>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</si>
  <si>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</si>
  <si>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</si>
  <si>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</si>
  <si>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</si>
  <si>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</si>
  <si>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</si>
  <si>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</si>
  <si>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</si>
  <si>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</si>
  <si>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</si>
  <si>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</si>
  <si>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</si>
  <si>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</si>
  <si>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</si>
  <si>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</si>
  <si>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</si>
  <si>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</si>
  <si>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</si>
  <si>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</si>
  <si>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</si>
  <si>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</si>
  <si>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</si>
  <si>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</si>
  <si>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</si>
  <si>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</si>
  <si>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</si>
  <si>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</si>
  <si>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</si>
  <si>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</si>
  <si>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</si>
  <si>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</si>
  <si>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</si>
  <si>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</si>
  <si>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</si>
  <si>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</si>
  <si>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</si>
  <si>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</si>
  <si>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</si>
  <si>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</si>
  <si>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</si>
  <si>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</si>
  <si>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</si>
  <si>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</si>
  <si>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</si>
  <si>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</si>
  <si>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</si>
  <si>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</si>
  <si>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</si>
  <si>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</si>
  <si>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</si>
  <si>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</si>
  <si>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</si>
  <si>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</si>
  <si>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</si>
  <si>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</si>
  <si>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</si>
  <si>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</si>
  <si>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</si>
  <si>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</si>
  <si>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</si>
  <si>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</si>
  <si>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</si>
  <si>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</si>
  <si>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</si>
  <si>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</si>
  <si>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</si>
  <si>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</si>
  <si>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</si>
  <si>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</si>
  <si>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</si>
  <si>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</si>
  <si>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</si>
  <si>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</si>
  <si>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</si>
  <si>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</si>
  <si>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</si>
  <si>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</si>
  <si>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</si>
  <si>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</si>
  <si>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</si>
  <si>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</si>
  <si>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</si>
  <si>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</si>
  <si>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</si>
  <si>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</si>
  <si>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</si>
  <si>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</si>
  <si>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</si>
  <si>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</si>
  <si>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</si>
  <si>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</si>
  <si>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</si>
  <si>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</si>
  <si>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</si>
  <si>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</si>
  <si>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</si>
  <si>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</si>
  <si>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</si>
  <si>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</si>
  <si>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</si>
  <si>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</si>
  <si>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</si>
  <si>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</si>
  <si>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</si>
  <si>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</si>
  <si>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</si>
  <si>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</si>
  <si>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</si>
  <si>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</si>
  <si>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</si>
  <si>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</si>
  <si>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</si>
  <si>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</si>
  <si>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</si>
  <si>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</si>
  <si>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</si>
  <si>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</si>
  <si>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</si>
  <si>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</si>
  <si>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</si>
  <si>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</si>
  <si>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</si>
  <si>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</si>
  <si>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</si>
  <si>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</si>
  <si>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</si>
  <si>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</si>
  <si>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</si>
  <si>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</si>
  <si>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</si>
  <si>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</si>
  <si>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</si>
  <si>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</si>
  <si>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</si>
  <si>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</si>
  <si>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</si>
  <si>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</si>
  <si>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</si>
  <si>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</si>
  <si>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</si>
  <si>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</si>
  <si>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</si>
  <si>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</si>
  <si>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</si>
  <si>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</si>
  <si>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</si>
  <si>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</si>
  <si>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</si>
  <si>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</si>
  <si>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</si>
  <si>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</si>
  <si>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</si>
  <si>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</si>
  <si>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</si>
  <si>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</si>
  <si>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</si>
  <si>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</si>
  <si>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</si>
  <si>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</si>
  <si>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</si>
  <si>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</si>
  <si>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</si>
  <si>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</si>
  <si>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</si>
  <si>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</si>
  <si>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</si>
  <si>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</si>
  <si>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</si>
  <si>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</si>
  <si>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</si>
  <si>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</si>
  <si>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</si>
  <si>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</si>
  <si>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</si>
  <si>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</si>
  <si>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</si>
  <si>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</si>
  <si>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</si>
  <si>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</si>
  <si>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</si>
  <si>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</si>
  <si>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</si>
  <si>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</si>
  <si>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</si>
  <si>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</si>
  <si>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</si>
  <si>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</si>
  <si>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</si>
  <si>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</si>
  <si>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</si>
  <si>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</si>
  <si>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</si>
  <si>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</si>
  <si>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</si>
  <si>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</si>
  <si>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</si>
  <si>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</si>
  <si>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</si>
  <si>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</si>
  <si>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</si>
  <si>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</si>
  <si>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</si>
  <si>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</si>
  <si>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</si>
  <si>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</si>
  <si>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</si>
  <si>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</si>
  <si>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</si>
  <si>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</si>
  <si>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</si>
  <si>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</si>
  <si>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</si>
  <si>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</si>
  <si>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</si>
  <si>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</si>
  <si>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</si>
  <si>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</si>
  <si>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</si>
  <si>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</si>
  <si>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</si>
  <si>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</si>
  <si>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</si>
  <si>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</si>
  <si>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</si>
  <si>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</si>
  <si>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</si>
  <si>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</si>
  <si>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</si>
  <si>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</si>
  <si>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</si>
  <si>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</si>
  <si>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</si>
  <si>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</si>
  <si>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</si>
  <si>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</si>
  <si>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</si>
  <si>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</si>
  <si>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</si>
  <si>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</si>
  <si>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</si>
  <si>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</si>
  <si>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</si>
  <si>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</si>
  <si>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</si>
  <si>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</si>
  <si>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</si>
  <si>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</si>
  <si>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</si>
  <si>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</si>
  <si>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</si>
  <si>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</si>
  <si>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</si>
  <si>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</si>
  <si>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</si>
  <si>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</si>
  <si>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</si>
  <si>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</si>
  <si>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</si>
  <si>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</si>
  <si>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</si>
  <si>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</si>
  <si>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</si>
  <si>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</si>
  <si>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</si>
  <si>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</si>
  <si>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</si>
  <si>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</si>
  <si>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</si>
  <si>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</si>
  <si>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</si>
  <si>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</si>
  <si>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</si>
  <si>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</si>
  <si>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</si>
  <si>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</si>
  <si>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</si>
  <si>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</si>
  <si>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</si>
  <si>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</si>
  <si>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</si>
  <si>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</si>
  <si>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</si>
  <si>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</si>
  <si>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</si>
  <si>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</si>
  <si>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</si>
  <si>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</si>
  <si>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</si>
  <si>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</si>
  <si>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</si>
  <si>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</si>
  <si>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</si>
  <si>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</si>
  <si>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</si>
  <si>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</si>
  <si>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</si>
  <si>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</si>
  <si>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</si>
  <si>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</si>
  <si>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</si>
  <si>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</si>
  <si>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</si>
  <si>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</si>
  <si>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</si>
  <si>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</si>
  <si>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</si>
  <si>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</si>
  <si>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</si>
  <si>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</si>
  <si>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</si>
  <si>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</si>
  <si>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</si>
  <si>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</si>
  <si>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</si>
  <si>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</si>
  <si>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</si>
  <si>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</si>
  <si>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</si>
  <si>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</si>
  <si>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</si>
  <si>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</si>
  <si>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</si>
  <si>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</si>
  <si>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</si>
  <si>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</si>
  <si>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</si>
  <si>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</si>
  <si>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</si>
  <si>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</si>
  <si>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</si>
  <si>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</si>
  <si>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</si>
  <si>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</si>
  <si>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</si>
  <si>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</si>
  <si>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</si>
  <si>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</si>
  <si>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</si>
  <si>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</si>
  <si>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</si>
  <si>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</si>
  <si>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</si>
  <si>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</si>
  <si>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</si>
  <si>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</si>
  <si>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</si>
  <si>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</si>
  <si>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</si>
  <si>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</si>
  <si>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</si>
  <si>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</si>
  <si>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</si>
  <si>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</si>
  <si>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</si>
  <si>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</si>
  <si>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</si>
  <si>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</si>
  <si>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</si>
  <si>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</si>
  <si>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</si>
  <si>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</si>
  <si>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</si>
  <si>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</si>
  <si>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</si>
  <si>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</si>
  <si>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</si>
  <si>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</si>
  <si>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</si>
  <si>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</si>
  <si>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</si>
  <si>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</si>
  <si>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</si>
  <si>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</si>
  <si>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</si>
  <si>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</si>
  <si>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</si>
  <si>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</si>
  <si>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</si>
  <si>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</si>
  <si>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</si>
  <si>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</si>
  <si>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</si>
  <si>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</si>
  <si>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</si>
  <si>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</si>
  <si>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</si>
  <si>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</si>
  <si>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</si>
  <si>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</si>
  <si>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</si>
  <si>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</si>
  <si>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</si>
  <si>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</si>
  <si>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</si>
  <si>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</si>
  <si>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</si>
  <si>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</si>
  <si>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</si>
  <si>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</si>
  <si>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</si>
  <si>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</si>
  <si>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</si>
  <si>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</si>
  <si>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</si>
  <si>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184</t>
  </si>
  <si>
    <t>INSTITUTO COLOMBIANO DE BIENESTAR FAMILIAR</t>
  </si>
  <si>
    <t>15/26/2009/175</t>
  </si>
  <si>
    <t>15-26-2012-107</t>
  </si>
  <si>
    <t>27/01/2012</t>
  </si>
  <si>
    <t>31/12/2012</t>
  </si>
  <si>
    <t>15/26/2016/174</t>
  </si>
  <si>
    <t>01/02/2016</t>
  </si>
  <si>
    <t>15/12/2016</t>
  </si>
  <si>
    <t>15/26/25016/613</t>
  </si>
  <si>
    <t>15/26/2016/502</t>
  </si>
  <si>
    <t>15/376/2017</t>
  </si>
  <si>
    <t>144</t>
  </si>
  <si>
    <t>30/07/2018</t>
  </si>
  <si>
    <t>15/12/2018</t>
  </si>
  <si>
    <t>279</t>
  </si>
  <si>
    <t>01/12/2019</t>
  </si>
  <si>
    <t>29/02/2020</t>
  </si>
  <si>
    <t>125</t>
  </si>
  <si>
    <t>21/01/2019</t>
  </si>
  <si>
    <t>31/12/2019</t>
  </si>
  <si>
    <t>BRINDAR ATENCION A LA PRIMERA INFANCIA, NIÑOS Y NIÑAS MENIORES DE 5 AÑOS, DE FAMILIAS CON VULNERABILIDAD ECONOMICA, SOCIAL, CULTURAL, NUTRICIONAL Y PSICOAFECTIVA, ATRAVES DE LOS HOGARES COMUNITARIOS DE BIESNESTAR MODALIDADES: 0-5 AÑOS EN LAS SIGUIENTES FORMAS DE ATENCION: FAMILIARES5, MULTIPLES, GRUPALES, FAMI 2 Y EMPRESARIALOES PRIORITARIAMENTE E SITUACION DE DESPLAZAMIENTO Y LA MODALIDAD FAMI, APOYAR A LAS FAMILIAS EN DESAROLLO CON MUJERES GESTANTES, MADRES LACTANTES Y NIÑOS Y NIÑAS MENORES DE 2 AÑOS QUE SE ENCUENTRENH EN VULNERABILIDAD PSICOAFECTIVA, NUTRICIOANAL, ECONOMICA Y SOCIAL PRIORIOTARIAMENTE EN SITUACION DE DESPLAZAMIENTO.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</si>
  <si>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</si>
  <si>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PRESTAR EL SERVICIO DE ATENION EN LA EDUICACION INICIAL Y CUIDADO A NIÑOS Y NIÑAS MENORE4S DE 5 AÑOS, O HASTA SU INGRESO A SU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</si>
  <si>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  GRADO DE TRASCION CON EL FIN DE PROMOVER ELO DESARROLLO INTEGRAL DE LA PRIMERA INFANCIA CON CALIDAD , DE CONFORMIDAD CON ELO LINEAMIENTO, EN MANUAL OPERATIVO Y LAS DIRECTRICES EST6ABLECIDAD POR EL ICBF EN EL MARCO DE LA POLITICA DE ESTADO PARA EL DESARROLLO 8INTEGRAL DE LA PRIMERA INFANCIA " DE CERO A SIEMPRE" EN EL SERVICIO DESAROLLO INFANTIL EN MEDIO FAMILIAR</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</si>
  <si>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EN LAS SIGUIENTES FORMAS DE ATENCION HOGARES COMUNITARIOS DE BIENESTAR TRADICIONALES, FAMILIARES MULTIPLES, AGRUPADOS, EMPRESARIALES JARDINES SOCIALES, FAMI Y HOGARES COMUNITARIOS INTEGRALES </t>
  </si>
  <si>
    <t xml:space="preserve">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ARMONIA CON LA POLITICA DE ESTADO PARA EL DESAROLLO INTEGRAL DE LA PRIMERA INFANCIA DE" CERO A SIEMPRE", EN EL SERVICIO DESARROLLO INFANTIL EN MEDIO FAMILIAR </t>
  </si>
  <si>
    <t xml:space="preserve">PRESTAR EL SERVICIO DE ATENCION A NIÑOS Y NIÑAS EN EL MARCO DE LA POLITICA DE ESTADO PARA EL DESARROLLO INTEGRAL A LA PRIMERA INFANCIA DE " CERO A SIEMPRE DE CONFORMIDAD CON LAS DIRECTRICES, LINEAMIENTOS Y PARAMENTROS ESTABLECIDOS POR EL ICBF, PARA EL SERVICIO HOGARES: HOGARES COMUNITARIOS DE BIENESTAR FAMILIARES </t>
  </si>
  <si>
    <t>PRESTAR LOS SERVICIOS HCB TRADICIONHAL COMUNITARIO Y HCB AGRUPADOS-INTITUCIONAL-TRADICIONAL, DE CONFORMIDADA CON LAS DIRETRICES, LINEAMIENTOS Y PARAMETROS ESTABLECIDOSN POR EL ICBF, EN ARMONIA CON LA POLITICA DE ESTADO PARA EL DESARROLLO INTEGRAL A LA PRIMERA INFANCIA DE CERO A SIEMPRE</t>
  </si>
  <si>
    <t>PRESTAR EL SERVICIO EL SERVICO DE DESARROLLO INFANTIL-DIMF DE CONFORMIDAD CON EL MANUAL OPERATIVO DE LA MODALIDAD FAMILIAR Y  LAS DIRECTRICES ESTABLECIDAS POR EL ICBF EN ARMONIA CON LA POLITICA DE ESTADO PARA EL DESARROLLO INTEGRAL DE LA PRIMERA INFANCIA DE CERO A SIEMPRE</t>
  </si>
  <si>
    <t>271</t>
  </si>
  <si>
    <t>247</t>
  </si>
  <si>
    <t>273</t>
  </si>
  <si>
    <t>175</t>
  </si>
  <si>
    <t>244</t>
  </si>
  <si>
    <t xml:space="preserve">PRESTAR LOS SERVICIOS PARA LA ATENCION A LA PRIMERA INFANCIA EN LOS HOGARES COMUNITARIOS DE BIESTAR DE HCB DE CONFORMIDAD CON EL MANUAL OPERATIVO DE LA MODALIDAD COMUNITARIA, EL LINEAMIENTO TECNICO PARA LA ATENCION A LA PRIMERA INFANCIA Y LAS DIRECTRICES ESTABLECIDAS POR EL ICBF EN ARMONIA CON LA POLITICA DE ESTADO PARA EL DESAROLLO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</si>
  <si>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PRMERA INFANCIA DE CERO A SIEMPRE</t>
  </si>
  <si>
    <t>PRESTAR LOS SERVICIOS PARA LA ATENCIÓN A LA PRIMERA INFANCIA EN LOS HOGARES COMUNITARIOS DE BIENESTAR HCB , DE CONFORMIDAD CON EL MANUAL OPERATIVO DE LA MODALIDAD COMUNITARIA Y EL SERVICIO HCB FAMILIA MUJER E INFANCIA - FAMI , DE CONFORMIDAD CON EL MANUAL OPERTIVO DE LA MODALIDAD FAMILIAR , EL LINEAMIENTO TÉCNICO PARA LA ATENCION A LA PRIMERA INFANCIA Y LAS DIRECTRICES ESTABECIDAS PO EL ICBF , EN ARMONIA CON LA POLITICA DE ESTADO PARA EL DESARROLLO</t>
  </si>
  <si>
    <t>PRESTAR LOS SERVICIOS PARA LA ATENCIÓN A LA PRIMERA INFANCIA EN LOS HOGARES COMUNITARIOS DE BIENESTAR HCB Y HOGARES COMUNITARIOS DE BIENESTAR AGRUPADOS ,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</si>
  <si>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t>
  </si>
  <si>
    <t>395</t>
  </si>
  <si>
    <t>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</si>
  <si>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396</t>
  </si>
  <si>
    <t>393</t>
  </si>
  <si>
    <t>394</t>
  </si>
  <si>
    <t>397</t>
  </si>
  <si>
    <t>398</t>
  </si>
  <si>
    <t>410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</si>
  <si>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</si>
  <si>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427</t>
  </si>
  <si>
    <t>MARLENY LEON SANDOVAL</t>
  </si>
  <si>
    <t>15/26/2013/071</t>
  </si>
  <si>
    <t xml:space="preserve">BRINDAR ATENCIONA LA PRIMERA INFANCIA, NIÑOS, NIIÑAS MENORES DE CINCO AÑOS DE FAMILIAS EN SITUACION DE VULNERALIDAD A TRAVES DE LOS HOGARES COMUNIITARIOS DE BIENESTAR EN LAS SIGUIENTES FORMAS DE ATENCION FAMILIARES, MULTIPLES,GRUPALES, JARDIN SOCIAL, EMPRESARIALES Y EN LA MODALIDAD FAM, EN CONFORMIDAD CON LOS LINEAMIENTOS, ESTANDARES Y DIRECTRICES QUE EL ICBF EXPIDA PARA LAS MISMAS </t>
  </si>
  <si>
    <t>15/26/2013/271</t>
  </si>
  <si>
    <t xml:space="preserve">ATENDER INTEGRALMENTE A LA PRIMERA INFANCIA EN EL MARCO DE LA ESTRATEGIA " DE CERO A SIEMPRE" DE CONFORMIDAD CON LAS DIRECTRICES, LINEAMIENTOS Y ESTANDARES ESTABLECIDOS POR EL ICBF POR EL ICBF , ASI COMO REGULAR LAS RELACIONES ENTRE LAS PARTES DERIVADAS DE LA ENTREGA DE APORTES DEL ICBF A EL CONTRATISTA PARA QUE ESTE ASUMA BAJO SU EXCLUSIVA RESPONSABILIDAD DICHA ATENCION </t>
  </si>
  <si>
    <t>15/26/2014/364</t>
  </si>
  <si>
    <t xml:space="preserve">ATENDER A LOS NIÑOS Y NIÑAS MENORES DE 5 AÑOS O HASTA SU INGRESO AL AÑO TRANSICION EN LOS SERVICIOS DE EDUCACION INICIAL Y CUIDADO, CON EL FIN DE PROMOVER EL DESARROLLO INTEGRAL DE LA PRIMERA INFANCIA CON  CALIDAD DE CONFORMIDAD LOS LINEAMIENTOS , LAS DIRECTRICES Y PARAMMETROS ESTABLECIDOS POR EL ICBF </t>
  </si>
  <si>
    <t>15/26//2016/164</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</si>
  <si>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ASI COMO REGULAR LAS RELACIONES ENTRE LAS PARTES DERIBADA DE LA ENTREGA DE APORTES DEL ICBF A LA ENTIDAD ADMINISTRADORA DEL SERVICIO EN LA MODALIDAD DE HOGARES COMUBITARIOS DE BIESNESTAR EN LAS SIGUIENTES FORMAS DE ATENCION, FAMILIARES, MULTIPLES, GRUPALES,EMPRESARIALES, JARDINES SOCIALES , Y EN LA MODALIDAD FAMI </t>
  </si>
  <si>
    <t>376</t>
  </si>
  <si>
    <t>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LA ARMONIA CON LA POLITICA DE ESTADO PARA EL DESARROLLO INTEGRAL DE LA PRIMERA INFANCIA " CERO A SIEMPRE" EN EL SERVICIO DE DESARROLLO INFANTIL EN MEDIO FAMILIAR</t>
  </si>
  <si>
    <t xml:space="preserve"> PRESTAR LOS SERVICIOS DE EDUCACIÓN INICIAL EN EL MARCO DE LA ATENCIÓN INTEGRAL EN CENTROS DE DESARROLLO INFANTIL -CDI- DE CONFORMIDAD CON LOS MANUALES OPERATIVOS DE LA MODALIDAD INSTITUCIONAL, EL LINEAMIENTO TECNICO PARA LA ATENCIÓN A LA PRIMERA INFANCIA Y LAS DIRECTRICES ESTABLECIDAS POR EL ICBF, EN ARMONÍA CON LA POLÍTICA DE ESTADO PARA EL DESARROLLO INTEGRAL DE PRIMERA INFANCIA DE CERO A SIEMPRE</t>
  </si>
  <si>
    <t>carrera 4 # 6-39 SUSACON BOYACA</t>
  </si>
  <si>
    <t>3133835081</t>
  </si>
  <si>
    <t>MODALIDADFAMILIARSUSACON@HOTMAIL.COM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</si>
  <si>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</si>
  <si>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2021-15-20000032,0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</si>
</sst>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8" zoomScale="85" zoomScaleNormal="85" zoomScaleSheetLayoutView="40" zoomScalePageLayoutView="40" workbookViewId="0">
      <selection activeCell="O22" sqref="O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2742</v>
      </c>
      <c r="D15" s="35"/>
      <c r="E15" s="35"/>
      <c r="F15" s="5"/>
      <c r="G15" s="32" t="s">
        <v>1168</v>
      </c>
      <c r="H15" s="102" t="s">
        <v>255</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800199658</v>
      </c>
      <c r="C20" s="5"/>
      <c r="D20" s="73"/>
      <c r="E20" s="5"/>
      <c r="F20" s="5"/>
      <c r="G20" s="5"/>
      <c r="H20" s="237"/>
      <c r="I20" s="141" t="s">
        <v>255</v>
      </c>
      <c r="J20" s="142" t="s">
        <v>269</v>
      </c>
      <c r="K20" s="143">
        <v>314498759</v>
      </c>
      <c r="L20" s="144"/>
      <c r="M20" s="144">
        <v>44561</v>
      </c>
      <c r="N20" s="127">
        <f>+(M20-L20)/30</f>
        <v>1485.3666666666666</v>
      </c>
      <c r="O20" s="130"/>
      <c r="U20" s="126"/>
      <c r="V20" s="104">
        <f ca="1">NOW()</f>
        <v>44194.694039930553</v>
      </c>
      <c r="W20" s="104">
        <f ca="1">NOW()</f>
        <v>44194.694039930553</v>
      </c>
    </row>
    <row r="21" spans="1:23" ht="30" customHeight="1" outlineLevel="1" x14ac:dyDescent="0.25">
      <c r="A21" s="9"/>
      <c r="B21" s="71"/>
      <c r="C21" s="5"/>
      <c r="D21" s="5"/>
      <c r="E21" s="5"/>
      <c r="F21" s="5"/>
      <c r="G21" s="5"/>
      <c r="H21" s="70"/>
      <c r="I21" s="141" t="s">
        <v>255</v>
      </c>
      <c r="J21" s="142" t="s">
        <v>304</v>
      </c>
      <c r="K21" s="143"/>
      <c r="L21" s="144"/>
      <c r="M21" s="144">
        <v>44561</v>
      </c>
      <c r="N21" s="127">
        <f t="shared" ref="N21:N35" si="0">+(M21-L21)/30</f>
        <v>1485.3666666666666</v>
      </c>
      <c r="O21" s="131"/>
    </row>
    <row r="22" spans="1:23" ht="30" customHeight="1" outlineLevel="1" x14ac:dyDescent="0.25">
      <c r="A22" s="9"/>
      <c r="B22" s="71"/>
      <c r="C22" s="5"/>
      <c r="D22" s="5"/>
      <c r="E22" s="5"/>
      <c r="F22" s="5"/>
      <c r="G22" s="5"/>
      <c r="H22" s="70"/>
      <c r="I22" s="141" t="s">
        <v>255</v>
      </c>
      <c r="J22" s="142" t="s">
        <v>341</v>
      </c>
      <c r="K22" s="143"/>
      <c r="L22" s="144"/>
      <c r="M22" s="144">
        <v>44561</v>
      </c>
      <c r="N22" s="128">
        <f t="shared" ref="N22:N33" si="1">+(M22-L22)/30</f>
        <v>1485.3666666666666</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ASOCIACIÓN DE PADRES DE FAMILIA DEL CDI FAMILIAR Y OTRAS MODALIDADES DE ATENCIÓN A LA PRIMERA INFANCIA DEL SECTOR SUSACON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2741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9">
        <v>39847</v>
      </c>
      <c r="F48" s="169">
        <v>40178</v>
      </c>
      <c r="G48" s="152">
        <f>IF(AND(E48&lt;&gt;"",F48&lt;&gt;""),((F48-E48)/30),"")</f>
        <v>11.033333333333333</v>
      </c>
      <c r="H48" s="114" t="s">
        <v>2697</v>
      </c>
      <c r="I48" s="113" t="s">
        <v>255</v>
      </c>
      <c r="J48" s="113" t="s">
        <v>355</v>
      </c>
      <c r="K48" s="115">
        <v>53381498</v>
      </c>
      <c r="L48" s="109" t="s">
        <v>1148</v>
      </c>
      <c r="M48" s="110">
        <f t="shared" ref="M48:M79" si="2">+IF(L48="No",1,IF(L48="Si","Ingrese %",""))</f>
        <v>1</v>
      </c>
      <c r="N48" s="116" t="s">
        <v>27</v>
      </c>
      <c r="O48" s="116" t="s">
        <v>1148</v>
      </c>
      <c r="P48" s="78"/>
    </row>
    <row r="49" spans="1:16" s="6" customFormat="1" ht="24.75" customHeight="1" x14ac:dyDescent="0.25">
      <c r="A49" s="135">
        <v>2</v>
      </c>
      <c r="B49" s="114" t="s">
        <v>2677</v>
      </c>
      <c r="C49" s="116" t="s">
        <v>31</v>
      </c>
      <c r="D49" s="113" t="s">
        <v>2679</v>
      </c>
      <c r="E49" s="113" t="s">
        <v>2680</v>
      </c>
      <c r="F49" s="113" t="s">
        <v>2681</v>
      </c>
      <c r="G49" s="152">
        <f t="shared" ref="G49:G50" si="3">IF(AND(E49&lt;&gt;"",F49&lt;&gt;""),((F49-E49)/30),"")</f>
        <v>11.3</v>
      </c>
      <c r="H49" s="114" t="s">
        <v>2698</v>
      </c>
      <c r="I49" s="113" t="s">
        <v>255</v>
      </c>
      <c r="J49" s="113" t="s">
        <v>355</v>
      </c>
      <c r="K49" s="115">
        <v>47788979</v>
      </c>
      <c r="L49" s="109" t="s">
        <v>1148</v>
      </c>
      <c r="M49" s="110">
        <f t="shared" si="2"/>
        <v>1</v>
      </c>
      <c r="N49" s="116" t="s">
        <v>27</v>
      </c>
      <c r="O49" s="116" t="s">
        <v>1148</v>
      </c>
      <c r="P49" s="78"/>
    </row>
    <row r="50" spans="1:16" s="6" customFormat="1" ht="24.75" customHeight="1" x14ac:dyDescent="0.25">
      <c r="A50" s="135">
        <v>3</v>
      </c>
      <c r="B50" s="114" t="s">
        <v>2677</v>
      </c>
      <c r="C50" s="116" t="s">
        <v>31</v>
      </c>
      <c r="D50" s="113" t="s">
        <v>2682</v>
      </c>
      <c r="E50" s="113" t="s">
        <v>2683</v>
      </c>
      <c r="F50" s="113" t="s">
        <v>2684</v>
      </c>
      <c r="G50" s="152">
        <f t="shared" si="3"/>
        <v>10.6</v>
      </c>
      <c r="H50" s="114" t="s">
        <v>2699</v>
      </c>
      <c r="I50" s="113" t="s">
        <v>255</v>
      </c>
      <c r="J50" s="113" t="s">
        <v>363</v>
      </c>
      <c r="K50" s="111">
        <v>1940889636</v>
      </c>
      <c r="L50" s="109" t="s">
        <v>1148</v>
      </c>
      <c r="M50" s="110">
        <f t="shared" si="2"/>
        <v>1</v>
      </c>
      <c r="N50" s="116" t="s">
        <v>27</v>
      </c>
      <c r="O50" s="116" t="s">
        <v>26</v>
      </c>
      <c r="P50" s="78"/>
    </row>
    <row r="51" spans="1:16" s="6" customFormat="1" ht="24.75" customHeight="1" outlineLevel="1" x14ac:dyDescent="0.25">
      <c r="A51" s="135">
        <v>4</v>
      </c>
      <c r="B51" s="114" t="s">
        <v>2677</v>
      </c>
      <c r="C51" s="116" t="s">
        <v>31</v>
      </c>
      <c r="D51" s="113" t="s">
        <v>2685</v>
      </c>
      <c r="E51" s="169">
        <v>42720</v>
      </c>
      <c r="F51" s="169">
        <v>43084</v>
      </c>
      <c r="G51" s="152">
        <f t="shared" ref="G51:G107" si="4">IF(AND(E51&lt;&gt;"",F51&lt;&gt;""),((F51-E51)/30),"")</f>
        <v>12.133333333333333</v>
      </c>
      <c r="H51" s="114" t="s">
        <v>2700</v>
      </c>
      <c r="I51" s="113" t="s">
        <v>255</v>
      </c>
      <c r="J51" s="113" t="s">
        <v>264</v>
      </c>
      <c r="K51" s="111">
        <v>1782263720</v>
      </c>
      <c r="L51" s="116" t="s">
        <v>1148</v>
      </c>
      <c r="M51" s="110">
        <f t="shared" si="2"/>
        <v>1</v>
      </c>
      <c r="N51" s="116" t="s">
        <v>27</v>
      </c>
      <c r="O51" s="116" t="s">
        <v>26</v>
      </c>
      <c r="P51" s="78"/>
    </row>
    <row r="52" spans="1:16" s="7" customFormat="1" ht="24.75" customHeight="1" outlineLevel="1" x14ac:dyDescent="0.25">
      <c r="A52" s="136">
        <v>5</v>
      </c>
      <c r="B52" s="114" t="s">
        <v>2677</v>
      </c>
      <c r="C52" s="116" t="s">
        <v>31</v>
      </c>
      <c r="D52" s="113" t="s">
        <v>2686</v>
      </c>
      <c r="E52" s="169">
        <v>42675</v>
      </c>
      <c r="F52" s="169">
        <v>43312</v>
      </c>
      <c r="G52" s="152">
        <f t="shared" si="4"/>
        <v>21.233333333333334</v>
      </c>
      <c r="H52" s="170" t="s">
        <v>2701</v>
      </c>
      <c r="I52" s="113" t="s">
        <v>255</v>
      </c>
      <c r="J52" s="113" t="s">
        <v>279</v>
      </c>
      <c r="K52" s="115">
        <v>351431886</v>
      </c>
      <c r="L52" s="116" t="s">
        <v>1148</v>
      </c>
      <c r="M52" s="110">
        <f t="shared" si="2"/>
        <v>1</v>
      </c>
      <c r="N52" s="116" t="s">
        <v>27</v>
      </c>
      <c r="O52" s="116" t="s">
        <v>26</v>
      </c>
      <c r="P52" s="79"/>
    </row>
    <row r="53" spans="1:16" s="7" customFormat="1" ht="24.75" customHeight="1" outlineLevel="1" x14ac:dyDescent="0.25">
      <c r="A53" s="136">
        <v>6</v>
      </c>
      <c r="B53" s="114" t="s">
        <v>2677</v>
      </c>
      <c r="C53" s="116" t="s">
        <v>31</v>
      </c>
      <c r="D53" s="113" t="s">
        <v>2687</v>
      </c>
      <c r="E53" s="169">
        <v>43084</v>
      </c>
      <c r="F53" s="169">
        <v>43404</v>
      </c>
      <c r="G53" s="152">
        <f t="shared" si="4"/>
        <v>10.666666666666666</v>
      </c>
      <c r="H53" s="114" t="s">
        <v>2702</v>
      </c>
      <c r="I53" s="113" t="s">
        <v>255</v>
      </c>
      <c r="J53" s="113" t="s">
        <v>355</v>
      </c>
      <c r="K53" s="115">
        <v>1461432471</v>
      </c>
      <c r="L53" s="116" t="s">
        <v>1148</v>
      </c>
      <c r="M53" s="110">
        <f t="shared" si="2"/>
        <v>1</v>
      </c>
      <c r="N53" s="116" t="s">
        <v>27</v>
      </c>
      <c r="O53" s="116" t="s">
        <v>26</v>
      </c>
      <c r="P53" s="79"/>
    </row>
    <row r="54" spans="1:16" s="7" customFormat="1" ht="24.75" customHeight="1" outlineLevel="1" x14ac:dyDescent="0.25">
      <c r="A54" s="136">
        <v>7</v>
      </c>
      <c r="B54" s="114" t="s">
        <v>2677</v>
      </c>
      <c r="C54" s="116" t="s">
        <v>31</v>
      </c>
      <c r="D54" s="113" t="s">
        <v>2688</v>
      </c>
      <c r="E54" s="113" t="s">
        <v>2689</v>
      </c>
      <c r="F54" s="113" t="s">
        <v>2690</v>
      </c>
      <c r="G54" s="152">
        <f t="shared" si="4"/>
        <v>4.5999999999999996</v>
      </c>
      <c r="H54" s="114" t="s">
        <v>2703</v>
      </c>
      <c r="I54" s="113" t="s">
        <v>255</v>
      </c>
      <c r="J54" s="113" t="s">
        <v>344</v>
      </c>
      <c r="K54" s="111">
        <v>82092381</v>
      </c>
      <c r="L54" s="116" t="s">
        <v>1148</v>
      </c>
      <c r="M54" s="110">
        <f t="shared" si="2"/>
        <v>1</v>
      </c>
      <c r="N54" s="116" t="s">
        <v>27</v>
      </c>
      <c r="O54" s="116" t="s">
        <v>1148</v>
      </c>
      <c r="P54" s="79"/>
    </row>
    <row r="55" spans="1:16" s="7" customFormat="1" ht="24.75" customHeight="1" outlineLevel="1" x14ac:dyDescent="0.25">
      <c r="A55" s="136">
        <v>8</v>
      </c>
      <c r="B55" s="114" t="s">
        <v>2677</v>
      </c>
      <c r="C55" s="116" t="s">
        <v>31</v>
      </c>
      <c r="D55" s="113" t="s">
        <v>2691</v>
      </c>
      <c r="E55" s="113" t="s">
        <v>2692</v>
      </c>
      <c r="F55" s="113" t="s">
        <v>2693</v>
      </c>
      <c r="G55" s="152">
        <f t="shared" si="4"/>
        <v>3</v>
      </c>
      <c r="H55" s="114" t="s">
        <v>2704</v>
      </c>
      <c r="I55" s="113" t="s">
        <v>255</v>
      </c>
      <c r="J55" s="113" t="s">
        <v>272</v>
      </c>
      <c r="K55" s="111">
        <v>188291614</v>
      </c>
      <c r="L55" s="116" t="s">
        <v>1148</v>
      </c>
      <c r="M55" s="110">
        <f t="shared" si="2"/>
        <v>1</v>
      </c>
      <c r="N55" s="116" t="s">
        <v>27</v>
      </c>
      <c r="O55" s="116" t="s">
        <v>1148</v>
      </c>
      <c r="P55" s="79"/>
    </row>
    <row r="56" spans="1:16" s="7" customFormat="1" ht="24.75" customHeight="1" outlineLevel="1" x14ac:dyDescent="0.25">
      <c r="A56" s="136">
        <v>9</v>
      </c>
      <c r="B56" s="114" t="s">
        <v>2677</v>
      </c>
      <c r="C56" s="116" t="s">
        <v>31</v>
      </c>
      <c r="D56" s="113" t="s">
        <v>2694</v>
      </c>
      <c r="E56" s="113" t="s">
        <v>2695</v>
      </c>
      <c r="F56" s="113" t="s">
        <v>2696</v>
      </c>
      <c r="G56" s="152">
        <f t="shared" si="4"/>
        <v>11.466666666666667</v>
      </c>
      <c r="H56" s="114" t="s">
        <v>2705</v>
      </c>
      <c r="I56" s="113" t="s">
        <v>255</v>
      </c>
      <c r="J56" s="113" t="s">
        <v>272</v>
      </c>
      <c r="K56" s="111">
        <v>2597042313</v>
      </c>
      <c r="L56" s="116" t="s">
        <v>1148</v>
      </c>
      <c r="M56" s="110">
        <f t="shared" si="2"/>
        <v>1</v>
      </c>
      <c r="N56" s="116" t="s">
        <v>27</v>
      </c>
      <c r="O56" s="116" t="s">
        <v>1148</v>
      </c>
      <c r="P56" s="79"/>
    </row>
    <row r="57" spans="1:16" s="7" customFormat="1" ht="24.75" customHeight="1" outlineLevel="1" x14ac:dyDescent="0.25">
      <c r="A57" s="136">
        <v>10</v>
      </c>
      <c r="B57" s="114" t="s">
        <v>2677</v>
      </c>
      <c r="C57" s="65" t="s">
        <v>31</v>
      </c>
      <c r="D57" s="113" t="s">
        <v>2706</v>
      </c>
      <c r="E57" s="169">
        <v>43922</v>
      </c>
      <c r="F57" s="169">
        <v>44165</v>
      </c>
      <c r="G57" s="152">
        <f t="shared" si="4"/>
        <v>8.1</v>
      </c>
      <c r="H57" s="114" t="s">
        <v>2711</v>
      </c>
      <c r="I57" s="113" t="s">
        <v>255</v>
      </c>
      <c r="J57" s="113" t="s">
        <v>257</v>
      </c>
      <c r="K57" s="68">
        <v>444707474</v>
      </c>
      <c r="L57" s="65" t="s">
        <v>1148</v>
      </c>
      <c r="M57" s="67">
        <f t="shared" si="2"/>
        <v>1</v>
      </c>
      <c r="N57" s="65" t="s">
        <v>2634</v>
      </c>
      <c r="O57" s="65" t="s">
        <v>1148</v>
      </c>
      <c r="P57" s="79"/>
    </row>
    <row r="58" spans="1:16" s="7" customFormat="1" ht="24.75" customHeight="1" outlineLevel="1" x14ac:dyDescent="0.25">
      <c r="A58" s="136">
        <v>11</v>
      </c>
      <c r="B58" s="114" t="s">
        <v>2677</v>
      </c>
      <c r="C58" s="65" t="s">
        <v>31</v>
      </c>
      <c r="D58" s="113" t="s">
        <v>2707</v>
      </c>
      <c r="E58" s="169">
        <v>43922</v>
      </c>
      <c r="F58" s="169">
        <v>44165</v>
      </c>
      <c r="G58" s="152">
        <f t="shared" si="4"/>
        <v>8.1</v>
      </c>
      <c r="H58" s="114" t="s">
        <v>2712</v>
      </c>
      <c r="I58" s="113" t="s">
        <v>255</v>
      </c>
      <c r="J58" s="113" t="s">
        <v>292</v>
      </c>
      <c r="K58" s="68">
        <v>940714025</v>
      </c>
      <c r="L58" s="65" t="s">
        <v>1148</v>
      </c>
      <c r="M58" s="67">
        <f t="shared" si="2"/>
        <v>1</v>
      </c>
      <c r="N58" s="116" t="s">
        <v>2634</v>
      </c>
      <c r="O58" s="116" t="s">
        <v>1148</v>
      </c>
      <c r="P58" s="79"/>
    </row>
    <row r="59" spans="1:16" s="7" customFormat="1" ht="24.75" customHeight="1" outlineLevel="1" x14ac:dyDescent="0.25">
      <c r="A59" s="136">
        <v>12</v>
      </c>
      <c r="B59" s="114" t="s">
        <v>2677</v>
      </c>
      <c r="C59" s="65" t="s">
        <v>31</v>
      </c>
      <c r="D59" s="113" t="s">
        <v>2708</v>
      </c>
      <c r="E59" s="169">
        <v>43922</v>
      </c>
      <c r="F59" s="169">
        <v>44165</v>
      </c>
      <c r="G59" s="152">
        <f t="shared" si="4"/>
        <v>8.1</v>
      </c>
      <c r="H59" s="114" t="s">
        <v>2713</v>
      </c>
      <c r="I59" s="113" t="s">
        <v>255</v>
      </c>
      <c r="J59" s="113" t="s">
        <v>271</v>
      </c>
      <c r="K59" s="68">
        <v>278167294</v>
      </c>
      <c r="L59" s="116" t="s">
        <v>1148</v>
      </c>
      <c r="M59" s="67">
        <f t="shared" si="2"/>
        <v>1</v>
      </c>
      <c r="N59" s="116" t="s">
        <v>2634</v>
      </c>
      <c r="O59" s="116" t="s">
        <v>1148</v>
      </c>
      <c r="P59" s="79"/>
    </row>
    <row r="60" spans="1:16" s="7" customFormat="1" ht="24.75" customHeight="1" outlineLevel="1" x14ac:dyDescent="0.25">
      <c r="A60" s="136">
        <v>13</v>
      </c>
      <c r="B60" s="114" t="s">
        <v>2677</v>
      </c>
      <c r="C60" s="65" t="s">
        <v>31</v>
      </c>
      <c r="D60" s="113" t="s">
        <v>2709</v>
      </c>
      <c r="E60" s="169">
        <v>43922</v>
      </c>
      <c r="F60" s="169">
        <v>44165</v>
      </c>
      <c r="G60" s="152">
        <f t="shared" si="4"/>
        <v>8.1</v>
      </c>
      <c r="H60" s="114" t="s">
        <v>2714</v>
      </c>
      <c r="I60" s="113" t="s">
        <v>255</v>
      </c>
      <c r="J60" s="113" t="s">
        <v>363</v>
      </c>
      <c r="K60" s="115">
        <v>980028745</v>
      </c>
      <c r="L60" s="116" t="s">
        <v>1148</v>
      </c>
      <c r="M60" s="67">
        <f t="shared" si="2"/>
        <v>1</v>
      </c>
      <c r="N60" s="116" t="s">
        <v>27</v>
      </c>
      <c r="O60" s="116" t="s">
        <v>1148</v>
      </c>
      <c r="P60" s="79"/>
    </row>
    <row r="61" spans="1:16" s="7" customFormat="1" ht="24.75" customHeight="1" outlineLevel="1" x14ac:dyDescent="0.25">
      <c r="A61" s="136">
        <v>14</v>
      </c>
      <c r="B61" s="114" t="s">
        <v>2677</v>
      </c>
      <c r="C61" s="65" t="s">
        <v>31</v>
      </c>
      <c r="D61" s="113" t="s">
        <v>2676</v>
      </c>
      <c r="E61" s="169">
        <v>43922</v>
      </c>
      <c r="F61" s="169">
        <v>44165</v>
      </c>
      <c r="G61" s="152">
        <f t="shared" si="4"/>
        <v>8.1</v>
      </c>
      <c r="H61" s="114" t="s">
        <v>2715</v>
      </c>
      <c r="I61" s="113" t="s">
        <v>255</v>
      </c>
      <c r="J61" s="113" t="s">
        <v>306</v>
      </c>
      <c r="K61" s="68">
        <v>533760096</v>
      </c>
      <c r="L61" s="116" t="s">
        <v>1148</v>
      </c>
      <c r="M61" s="67">
        <f t="shared" si="2"/>
        <v>1</v>
      </c>
      <c r="N61" s="116" t="s">
        <v>2634</v>
      </c>
      <c r="O61" s="116" t="s">
        <v>1148</v>
      </c>
      <c r="P61" s="79"/>
    </row>
    <row r="62" spans="1:16" s="7" customFormat="1" ht="24.75" customHeight="1" outlineLevel="1" x14ac:dyDescent="0.25">
      <c r="A62" s="136">
        <v>15</v>
      </c>
      <c r="B62" s="114" t="s">
        <v>2677</v>
      </c>
      <c r="C62" s="65" t="s">
        <v>31</v>
      </c>
      <c r="D62" s="113" t="s">
        <v>2735</v>
      </c>
      <c r="E62" s="137">
        <v>43084</v>
      </c>
      <c r="F62" s="137">
        <v>43312</v>
      </c>
      <c r="G62" s="152">
        <f t="shared" si="4"/>
        <v>7.6</v>
      </c>
      <c r="H62" s="114" t="s">
        <v>2736</v>
      </c>
      <c r="I62" s="113" t="s">
        <v>255</v>
      </c>
      <c r="J62" s="113" t="s">
        <v>272</v>
      </c>
      <c r="K62" s="68">
        <v>297231826</v>
      </c>
      <c r="L62" s="116" t="s">
        <v>1148</v>
      </c>
      <c r="M62" s="67">
        <f t="shared" si="2"/>
        <v>1</v>
      </c>
      <c r="N62" s="116" t="s">
        <v>2634</v>
      </c>
      <c r="O62" s="116" t="s">
        <v>26</v>
      </c>
      <c r="P62" s="79"/>
    </row>
    <row r="63" spans="1:16" s="7" customFormat="1" ht="24.75" customHeight="1" outlineLevel="1" x14ac:dyDescent="0.25">
      <c r="A63" s="136">
        <v>16</v>
      </c>
      <c r="B63" s="114" t="s">
        <v>2677</v>
      </c>
      <c r="C63" s="65" t="s">
        <v>31</v>
      </c>
      <c r="D63" s="63" t="s">
        <v>2727</v>
      </c>
      <c r="E63" s="137">
        <v>41302</v>
      </c>
      <c r="F63" s="137">
        <v>41639</v>
      </c>
      <c r="G63" s="152">
        <f t="shared" si="4"/>
        <v>11.233333333333333</v>
      </c>
      <c r="H63" s="64" t="s">
        <v>2728</v>
      </c>
      <c r="I63" s="63" t="s">
        <v>255</v>
      </c>
      <c r="J63" s="63" t="s">
        <v>355</v>
      </c>
      <c r="K63" s="66">
        <v>72734145</v>
      </c>
      <c r="L63" s="65" t="s">
        <v>1148</v>
      </c>
      <c r="M63" s="67">
        <f t="shared" si="2"/>
        <v>1</v>
      </c>
      <c r="N63" s="65" t="s">
        <v>27</v>
      </c>
      <c r="O63" s="65" t="s">
        <v>1148</v>
      </c>
      <c r="P63" s="79"/>
    </row>
    <row r="64" spans="1:16" s="7" customFormat="1" ht="24.75" customHeight="1" outlineLevel="1" x14ac:dyDescent="0.25">
      <c r="A64" s="136">
        <v>17</v>
      </c>
      <c r="B64" s="114" t="s">
        <v>2677</v>
      </c>
      <c r="C64" s="65" t="s">
        <v>31</v>
      </c>
      <c r="D64" s="63" t="s">
        <v>2729</v>
      </c>
      <c r="E64" s="137">
        <v>41576</v>
      </c>
      <c r="F64" s="137">
        <v>41851</v>
      </c>
      <c r="G64" s="152">
        <f t="shared" si="4"/>
        <v>9.1666666666666661</v>
      </c>
      <c r="H64" s="64" t="s">
        <v>2730</v>
      </c>
      <c r="I64" s="63" t="s">
        <v>255</v>
      </c>
      <c r="J64" s="63" t="s">
        <v>347</v>
      </c>
      <c r="K64" s="66">
        <v>1580804394</v>
      </c>
      <c r="L64" s="65" t="s">
        <v>1148</v>
      </c>
      <c r="M64" s="67">
        <f t="shared" si="2"/>
        <v>1</v>
      </c>
      <c r="N64" s="65" t="s">
        <v>27</v>
      </c>
      <c r="O64" s="65" t="s">
        <v>1148</v>
      </c>
      <c r="P64" s="79"/>
    </row>
    <row r="65" spans="1:16" s="7" customFormat="1" ht="24.75" customHeight="1" outlineLevel="1" x14ac:dyDescent="0.25">
      <c r="A65" s="136">
        <v>18</v>
      </c>
      <c r="B65" s="114" t="s">
        <v>2677</v>
      </c>
      <c r="C65" s="65" t="s">
        <v>31</v>
      </c>
      <c r="D65" s="63" t="s">
        <v>2731</v>
      </c>
      <c r="E65" s="137">
        <v>41996</v>
      </c>
      <c r="F65" s="137">
        <v>42369</v>
      </c>
      <c r="G65" s="152">
        <f t="shared" si="4"/>
        <v>12.433333333333334</v>
      </c>
      <c r="H65" s="64" t="s">
        <v>2732</v>
      </c>
      <c r="I65" s="63" t="s">
        <v>255</v>
      </c>
      <c r="J65" s="63" t="s">
        <v>264</v>
      </c>
      <c r="K65" s="66">
        <v>1912865396</v>
      </c>
      <c r="L65" s="65" t="s">
        <v>1148</v>
      </c>
      <c r="M65" s="67">
        <f t="shared" si="2"/>
        <v>1</v>
      </c>
      <c r="N65" s="65" t="s">
        <v>27</v>
      </c>
      <c r="O65" s="65" t="s">
        <v>1148</v>
      </c>
      <c r="P65" s="79"/>
    </row>
    <row r="66" spans="1:16" s="7" customFormat="1" ht="24.75" customHeight="1" outlineLevel="1" x14ac:dyDescent="0.25">
      <c r="A66" s="136">
        <v>19</v>
      </c>
      <c r="B66" s="114" t="s">
        <v>2677</v>
      </c>
      <c r="C66" s="65" t="s">
        <v>31</v>
      </c>
      <c r="D66" s="63" t="s">
        <v>2733</v>
      </c>
      <c r="E66" s="137">
        <v>42401</v>
      </c>
      <c r="F66" s="137">
        <v>42674</v>
      </c>
      <c r="G66" s="152">
        <f t="shared" si="4"/>
        <v>9.1</v>
      </c>
      <c r="H66" s="64" t="s">
        <v>2734</v>
      </c>
      <c r="I66" s="63" t="s">
        <v>255</v>
      </c>
      <c r="J66" s="63" t="s">
        <v>345</v>
      </c>
      <c r="K66" s="66">
        <v>373543603</v>
      </c>
      <c r="L66" s="65" t="s">
        <v>1148</v>
      </c>
      <c r="M66" s="67">
        <f t="shared" si="2"/>
        <v>1</v>
      </c>
      <c r="N66" s="65" t="s">
        <v>27</v>
      </c>
      <c r="O66" s="65" t="s">
        <v>1148</v>
      </c>
      <c r="P66" s="79"/>
    </row>
    <row r="67" spans="1:16" s="7" customFormat="1" ht="24.75" customHeight="1" outlineLevel="1" x14ac:dyDescent="0.25">
      <c r="A67" s="136">
        <v>20</v>
      </c>
      <c r="B67" s="114"/>
      <c r="C67" s="65"/>
      <c r="D67" s="63"/>
      <c r="E67" s="137"/>
      <c r="F67" s="137"/>
      <c r="G67" s="152" t="str">
        <f t="shared" si="4"/>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25">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25">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25">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2" t="s">
        <v>2716</v>
      </c>
      <c r="E114" s="137">
        <v>44170</v>
      </c>
      <c r="F114" s="137">
        <v>44773</v>
      </c>
      <c r="G114" s="152">
        <f>IF(AND(E114&lt;&gt;"",F114&lt;&gt;""),((F114-E114)/30),"")</f>
        <v>20.100000000000001</v>
      </c>
      <c r="H114" s="114" t="s">
        <v>2717</v>
      </c>
      <c r="I114" s="113" t="s">
        <v>255</v>
      </c>
      <c r="J114" s="113" t="s">
        <v>257</v>
      </c>
      <c r="K114" s="115">
        <v>2807669486</v>
      </c>
      <c r="L114" s="100">
        <f>+IF(AND(K114&gt;0,O114="Ejecución"),(K114/877802)*Tabla28[[#This Row],[% participación]],IF(AND(K114&gt;0,O114&lt;&gt;"Ejecución"),"-",""))</f>
        <v>3198.5225438082848</v>
      </c>
      <c r="M114" s="116" t="s">
        <v>1148</v>
      </c>
      <c r="N114" s="165">
        <v>1</v>
      </c>
      <c r="O114" s="154" t="s">
        <v>1150</v>
      </c>
      <c r="P114" s="78"/>
    </row>
    <row r="115" spans="1:16" s="6" customFormat="1" ht="24.75" customHeight="1" x14ac:dyDescent="0.25">
      <c r="A115" s="135">
        <v>2</v>
      </c>
      <c r="B115" s="153" t="s">
        <v>2664</v>
      </c>
      <c r="C115" s="155" t="s">
        <v>31</v>
      </c>
      <c r="D115" s="63" t="s">
        <v>2718</v>
      </c>
      <c r="E115" s="137">
        <v>44170</v>
      </c>
      <c r="F115" s="137">
        <v>44773</v>
      </c>
      <c r="G115" s="152">
        <f t="shared" ref="G115:G116" si="6">IF(AND(E115&lt;&gt;"",F115&lt;&gt;""),((F115-E115)/30),"")</f>
        <v>20.100000000000001</v>
      </c>
      <c r="H115" s="114" t="s">
        <v>2717</v>
      </c>
      <c r="I115" s="63" t="s">
        <v>255</v>
      </c>
      <c r="J115" s="63" t="s">
        <v>346</v>
      </c>
      <c r="K115" s="68">
        <v>2954446438</v>
      </c>
      <c r="L115" s="100">
        <f>+IF(AND(K115&gt;0,O115="Ejecución"),(K115/877802)*Tabla28[[#This Row],[% participación]],IF(AND(K115&gt;0,O115&lt;&gt;"Ejecución"),"-",""))</f>
        <v>3365.7321787829146</v>
      </c>
      <c r="M115" s="65" t="s">
        <v>1148</v>
      </c>
      <c r="N115" s="165">
        <v>1</v>
      </c>
      <c r="O115" s="154" t="s">
        <v>1150</v>
      </c>
      <c r="P115" s="78"/>
    </row>
    <row r="116" spans="1:16" s="6" customFormat="1" ht="24.75" customHeight="1" x14ac:dyDescent="0.25">
      <c r="A116" s="135">
        <v>3</v>
      </c>
      <c r="B116" s="153" t="s">
        <v>2664</v>
      </c>
      <c r="C116" s="155" t="s">
        <v>31</v>
      </c>
      <c r="D116" s="63" t="s">
        <v>2719</v>
      </c>
      <c r="E116" s="137">
        <v>44170</v>
      </c>
      <c r="F116" s="137">
        <v>44773</v>
      </c>
      <c r="G116" s="152">
        <f t="shared" si="6"/>
        <v>20.100000000000001</v>
      </c>
      <c r="H116" s="114" t="s">
        <v>2717</v>
      </c>
      <c r="I116" s="63" t="s">
        <v>255</v>
      </c>
      <c r="J116" s="63" t="s">
        <v>259</v>
      </c>
      <c r="K116" s="68">
        <v>1799767965</v>
      </c>
      <c r="L116" s="100">
        <f>+IF(AND(K116&gt;0,O116="Ejecución"),(K116/877802)*Tabla28[[#This Row],[% participación]],IF(AND(K116&gt;0,O116&lt;&gt;"Ejecución"),"-",""))</f>
        <v>2050.3119894919355</v>
      </c>
      <c r="M116" s="65" t="s">
        <v>1148</v>
      </c>
      <c r="N116" s="165">
        <v>1</v>
      </c>
      <c r="O116" s="154" t="s">
        <v>1150</v>
      </c>
      <c r="P116" s="78"/>
    </row>
    <row r="117" spans="1:16" s="6" customFormat="1" ht="24.75" customHeight="1" outlineLevel="1" x14ac:dyDescent="0.25">
      <c r="A117" s="135">
        <v>4</v>
      </c>
      <c r="B117" s="153" t="s">
        <v>2664</v>
      </c>
      <c r="C117" s="155" t="s">
        <v>31</v>
      </c>
      <c r="D117" s="63" t="s">
        <v>2720</v>
      </c>
      <c r="E117" s="137">
        <v>44170</v>
      </c>
      <c r="F117" s="137">
        <v>44773</v>
      </c>
      <c r="G117" s="152">
        <f t="shared" ref="G117:G159" si="7">IF(AND(E117&lt;&gt;"",F117&lt;&gt;""),((F117-E117)/30),"")</f>
        <v>20.100000000000001</v>
      </c>
      <c r="H117" s="114" t="s">
        <v>2717</v>
      </c>
      <c r="I117" s="63" t="s">
        <v>255</v>
      </c>
      <c r="J117" s="63" t="s">
        <v>309</v>
      </c>
      <c r="K117" s="68">
        <v>2090883748</v>
      </c>
      <c r="L117" s="100">
        <f>+IF(AND(K117&gt;0,O117="Ejecución"),(K117/877802)*Tabla28[[#This Row],[% participación]],IF(AND(K117&gt;0,O117&lt;&gt;"Ejecución"),"-",""))</f>
        <v>2381.9537298844157</v>
      </c>
      <c r="M117" s="65" t="s">
        <v>1148</v>
      </c>
      <c r="N117" s="165">
        <v>1</v>
      </c>
      <c r="O117" s="154" t="s">
        <v>1150</v>
      </c>
      <c r="P117" s="78"/>
    </row>
    <row r="118" spans="1:16" s="7" customFormat="1" ht="24.75" customHeight="1" outlineLevel="1" x14ac:dyDescent="0.25">
      <c r="A118" s="136">
        <v>5</v>
      </c>
      <c r="B118" s="153" t="s">
        <v>2664</v>
      </c>
      <c r="C118" s="155" t="s">
        <v>31</v>
      </c>
      <c r="D118" s="63" t="s">
        <v>2722</v>
      </c>
      <c r="E118" s="137">
        <v>44170</v>
      </c>
      <c r="F118" s="137">
        <v>44773</v>
      </c>
      <c r="G118" s="152">
        <f t="shared" si="7"/>
        <v>20.100000000000001</v>
      </c>
      <c r="H118" s="114" t="s">
        <v>2717</v>
      </c>
      <c r="I118" s="63" t="s">
        <v>255</v>
      </c>
      <c r="J118" s="63" t="s">
        <v>271</v>
      </c>
      <c r="K118" s="68">
        <v>1789667043</v>
      </c>
      <c r="L118" s="100">
        <f>+IF(AND(K118&gt;0,O118="Ejecución"),(K118/877802)*Tabla28[[#This Row],[% participación]],IF(AND(K118&gt;0,O118&lt;&gt;"Ejecución"),"-",""))</f>
        <v>2038.804927534911</v>
      </c>
      <c r="M118" s="65" t="s">
        <v>1148</v>
      </c>
      <c r="N118" s="165">
        <f t="shared" ref="N118:N160" si="8">+IF(M118="No",1,IF(M118="Si","Ingrese %",""))</f>
        <v>1</v>
      </c>
      <c r="O118" s="154" t="s">
        <v>1150</v>
      </c>
      <c r="P118" s="79"/>
    </row>
    <row r="119" spans="1:16" s="7" customFormat="1" ht="24.75" customHeight="1" outlineLevel="1" x14ac:dyDescent="0.25">
      <c r="A119" s="136">
        <v>6</v>
      </c>
      <c r="B119" s="153" t="s">
        <v>2664</v>
      </c>
      <c r="C119" s="155" t="s">
        <v>31</v>
      </c>
      <c r="D119" s="63" t="s">
        <v>2723</v>
      </c>
      <c r="E119" s="137">
        <v>44171</v>
      </c>
      <c r="F119" s="137">
        <v>44773</v>
      </c>
      <c r="G119" s="152">
        <f t="shared" si="7"/>
        <v>20.066666666666666</v>
      </c>
      <c r="H119" s="64" t="s">
        <v>2724</v>
      </c>
      <c r="I119" s="63" t="s">
        <v>255</v>
      </c>
      <c r="J119" s="63" t="s">
        <v>272</v>
      </c>
      <c r="K119" s="68">
        <v>1000144825</v>
      </c>
      <c r="L119" s="100">
        <f>+IF(AND(K119&gt;0,O119="Ejecución"),(K119/877802)*Tabla28[[#This Row],[% participación]],IF(AND(K119&gt;0,O119&lt;&gt;"Ejecución"),"-",""))</f>
        <v>1139.3740558804834</v>
      </c>
      <c r="M119" s="65" t="s">
        <v>1148</v>
      </c>
      <c r="N119" s="165">
        <f t="shared" si="8"/>
        <v>1</v>
      </c>
      <c r="O119" s="154" t="s">
        <v>1150</v>
      </c>
      <c r="P119" s="79"/>
    </row>
    <row r="120" spans="1:16" s="7" customFormat="1" ht="24.75" customHeight="1" outlineLevel="1" x14ac:dyDescent="0.25">
      <c r="A120" s="136">
        <v>7</v>
      </c>
      <c r="B120" s="153" t="s">
        <v>2664</v>
      </c>
      <c r="C120" s="155" t="s">
        <v>31</v>
      </c>
      <c r="D120" s="63" t="s">
        <v>2725</v>
      </c>
      <c r="E120" s="137">
        <v>44174</v>
      </c>
      <c r="F120" s="137">
        <v>44773</v>
      </c>
      <c r="G120" s="152">
        <f t="shared" si="7"/>
        <v>19.966666666666665</v>
      </c>
      <c r="H120" s="114" t="s">
        <v>2724</v>
      </c>
      <c r="I120" s="63" t="s">
        <v>255</v>
      </c>
      <c r="J120" s="63" t="s">
        <v>324</v>
      </c>
      <c r="K120" s="68">
        <v>922024920</v>
      </c>
      <c r="L120" s="100">
        <f>+IF(AND(K120&gt;0,O120="Ejecución"),(K120/877802)*Tabla28[[#This Row],[% participación]],IF(AND(K120&gt;0,O120&lt;&gt;"Ejecución"),"-",""))</f>
        <v>1050.3791515626531</v>
      </c>
      <c r="M120" s="65" t="s">
        <v>1148</v>
      </c>
      <c r="N120" s="165">
        <f t="shared" si="8"/>
        <v>1</v>
      </c>
      <c r="O120" s="154" t="s">
        <v>1150</v>
      </c>
      <c r="P120" s="79"/>
    </row>
    <row r="121" spans="1:16" s="7" customFormat="1" ht="24.75" customHeight="1" outlineLevel="1" x14ac:dyDescent="0.25">
      <c r="A121" s="136">
        <v>8</v>
      </c>
      <c r="B121" s="153" t="s">
        <v>2664</v>
      </c>
      <c r="C121" s="155" t="s">
        <v>31</v>
      </c>
      <c r="D121" s="63" t="s">
        <v>2721</v>
      </c>
      <c r="E121" s="137">
        <v>44170</v>
      </c>
      <c r="F121" s="137">
        <v>44773</v>
      </c>
      <c r="G121" s="152">
        <f t="shared" si="7"/>
        <v>20.100000000000001</v>
      </c>
      <c r="H121" s="114" t="s">
        <v>2717</v>
      </c>
      <c r="I121" s="63" t="s">
        <v>255</v>
      </c>
      <c r="J121" s="63" t="s">
        <v>306</v>
      </c>
      <c r="K121" s="68">
        <v>3540903505</v>
      </c>
      <c r="L121" s="100">
        <f>+IF(AND(K121&gt;0,O121="Ejecución"),(K121/877802)*Tabla28[[#This Row],[% participación]],IF(AND(K121&gt;0,O121&lt;&gt;"Ejecución"),"-",""))</f>
        <v>4033.8293886320607</v>
      </c>
      <c r="M121" s="65" t="s">
        <v>1148</v>
      </c>
      <c r="N121" s="165">
        <f t="shared" si="8"/>
        <v>1</v>
      </c>
      <c r="O121" s="154" t="s">
        <v>1150</v>
      </c>
      <c r="P121" s="79"/>
    </row>
    <row r="122" spans="1:16" s="7" customFormat="1" ht="24.75" customHeight="1" outlineLevel="1" x14ac:dyDescent="0.25">
      <c r="A122" s="136">
        <v>9</v>
      </c>
      <c r="B122" s="153" t="s">
        <v>2664</v>
      </c>
      <c r="C122" s="155" t="s">
        <v>31</v>
      </c>
      <c r="D122" s="63" t="s">
        <v>2710</v>
      </c>
      <c r="E122" s="137">
        <v>43922</v>
      </c>
      <c r="F122" s="137">
        <v>44196</v>
      </c>
      <c r="G122" s="152">
        <f t="shared" si="7"/>
        <v>9.1333333333333329</v>
      </c>
      <c r="H122" s="64" t="s">
        <v>2737</v>
      </c>
      <c r="I122" s="63" t="s">
        <v>255</v>
      </c>
      <c r="J122" s="63" t="s">
        <v>272</v>
      </c>
      <c r="K122" s="68">
        <v>334603591</v>
      </c>
      <c r="L122" s="100">
        <f>+IF(AND(K122&gt;0,O122="Ejecución"),(K122/877802)*Tabla28[[#This Row],[% participación]],IF(AND(K122&gt;0,O122&lt;&gt;"Ejecución"),"-",""))</f>
        <v>381.18344569732125</v>
      </c>
      <c r="M122" s="65" t="s">
        <v>1148</v>
      </c>
      <c r="N122" s="165">
        <f t="shared" si="8"/>
        <v>1</v>
      </c>
      <c r="O122" s="154" t="s">
        <v>1150</v>
      </c>
      <c r="P122" s="79"/>
    </row>
    <row r="123" spans="1:16" s="7" customFormat="1" ht="24.75" customHeight="1" outlineLevel="1" x14ac:dyDescent="0.25">
      <c r="A123" s="136">
        <v>10</v>
      </c>
      <c r="B123" s="153" t="s">
        <v>2664</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2664</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2664</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2664</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2664</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2664</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2664</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2664</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2664</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2664</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2664</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2664</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2664</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2664</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2664</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2664</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2664</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2664</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2664</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2664</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2664</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2664</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2664</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2664</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2664</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2664</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2664</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2664</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2664</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2664</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2664</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2664</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2664</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2664</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2664</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1.2E-2</v>
      </c>
      <c r="G179" s="157">
        <f>IF(F179&gt;0,SUM(E179+F179),"")</f>
        <v>3.2000000000000001E-2</v>
      </c>
      <c r="H179" s="5"/>
      <c r="I179" s="185" t="s">
        <v>2670</v>
      </c>
      <c r="J179" s="185"/>
      <c r="K179" s="185"/>
      <c r="L179" s="185"/>
      <c r="M179" s="164">
        <v>3.6999999999999998E-2</v>
      </c>
      <c r="O179" s="8"/>
      <c r="Q179" s="19"/>
      <c r="R179" s="151">
        <f>IF(M179&gt;0,SUM(L179+M179),"")</f>
        <v>3.6999999999999998E-2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3.2000000000000001E-2</v>
      </c>
      <c r="D185" s="91" t="s">
        <v>2628</v>
      </c>
      <c r="E185" s="94">
        <f>+(C185*SUM(K20:K35))</f>
        <v>10063960.288000001</v>
      </c>
      <c r="F185" s="92"/>
      <c r="G185" s="93"/>
      <c r="H185" s="88"/>
      <c r="I185" s="90" t="s">
        <v>2627</v>
      </c>
      <c r="J185" s="158">
        <f>+SUM(M179:M183)</f>
        <v>3.6999999999999998E-2</v>
      </c>
      <c r="K185" s="230" t="s">
        <v>2628</v>
      </c>
      <c r="L185" s="230"/>
      <c r="M185" s="94">
        <f>+J185*(SUM(K20:K35))</f>
        <v>11636454.082999999</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32255</v>
      </c>
      <c r="D193" s="5"/>
      <c r="E193" s="118">
        <v>854</v>
      </c>
      <c r="F193" s="5"/>
      <c r="G193" s="5"/>
      <c r="H193" s="139" t="s">
        <v>2726</v>
      </c>
      <c r="J193" s="5"/>
      <c r="K193" s="119">
        <v>35065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2738</v>
      </c>
      <c r="J211" s="27" t="s">
        <v>2622</v>
      </c>
      <c r="K211" s="140"/>
      <c r="L211" s="21"/>
      <c r="M211" s="21"/>
      <c r="N211" s="21"/>
      <c r="O211" s="8"/>
    </row>
    <row r="212" spans="1:15" x14ac:dyDescent="0.25">
      <c r="A212" s="9"/>
      <c r="B212" s="27" t="s">
        <v>2619</v>
      </c>
      <c r="C212" s="139"/>
      <c r="D212" s="21"/>
      <c r="G212" s="27" t="s">
        <v>2621</v>
      </c>
      <c r="H212" s="140" t="s">
        <v>2739</v>
      </c>
      <c r="J212" s="27" t="s">
        <v>2623</v>
      </c>
      <c r="K212" s="139"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2020-12-29T20:42:01Z</cp:lastPrinted>
  <dcterms:created xsi:type="dcterms:W3CDTF">2020-10-14T21:57:42Z</dcterms:created>
  <dcterms:modified xsi:type="dcterms:W3CDTF">2020-12-29T21:39:51Z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