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NUEVA CONTRATACION\BANCO DE OFERENTES 2021\"/>
    </mc:Choice>
  </mc:AlternateContent>
  <xr:revisionPtr revIDLastSave="0" documentId="13_ncr:1_{C76CB181-5266-4F0E-8CD4-C23CBD76B4B3}" xr6:coauthVersionLast="45" xr6:coauthVersionMax="45" xr10:uidLastSave="{00000000-0000-0000-0000-000000000000}"/>
  <workbookProtection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12" l="1"/>
  <c r="K84" i="12"/>
  <c r="K79" i="12" l="1"/>
  <c r="K75" i="12"/>
  <c r="K63" i="12"/>
  <c r="K62" i="12"/>
  <c r="K61" i="12"/>
  <c r="K58" i="12"/>
  <c r="K57" i="12"/>
  <c r="K56" i="12"/>
  <c r="K50" i="12"/>
  <c r="K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<sst xmlns="http://schemas.openxmlformats.org/spreadsheetml/2006/main" count="3444" uniqueCount="2771">
  <si>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</si>
  <si>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</si>
  <si>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</si>
  <si>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</si>
  <si>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</si>
  <si>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</si>
  <si>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</si>
  <si>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</si>
  <si>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</si>
  <si>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</si>
  <si>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</si>
  <si>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</si>
  <si>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</si>
  <si>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</si>
  <si>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</si>
  <si>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</si>
  <si>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</si>
  <si>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</si>
  <si>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</si>
  <si>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</si>
  <si>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</si>
  <si>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</si>
  <si>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</si>
  <si>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</si>
  <si>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</si>
  <si>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</si>
  <si>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</si>
  <si>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</si>
  <si>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</si>
  <si>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</si>
  <si>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</si>
  <si>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</si>
  <si>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</si>
  <si>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</si>
  <si>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</si>
  <si>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</si>
  <si>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</si>
  <si>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</si>
  <si>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</si>
  <si>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</si>
  <si>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</si>
  <si>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</si>
  <si>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</si>
  <si>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</si>
  <si>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</si>
  <si>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</si>
  <si>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</si>
  <si>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</si>
  <si>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</si>
  <si>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</si>
  <si>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</si>
  <si>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</si>
  <si>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</si>
  <si>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</si>
  <si>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</si>
  <si>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</si>
  <si>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</si>
  <si>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</si>
  <si>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</si>
  <si>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</si>
  <si>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</si>
  <si>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</si>
  <si>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</si>
  <si>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</si>
  <si>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</si>
  <si>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</si>
  <si>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</si>
  <si>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</si>
  <si>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</si>
  <si>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</si>
  <si>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</si>
  <si>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</si>
  <si>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</si>
  <si>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</si>
  <si>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</si>
  <si>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</si>
  <si>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</si>
  <si>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</si>
  <si>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</si>
  <si>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</si>
  <si>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</si>
  <si>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</si>
  <si>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</si>
  <si>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</si>
  <si>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</si>
  <si>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</si>
  <si>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</si>
  <si>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</si>
  <si>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</si>
  <si>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</si>
  <si>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</si>
  <si>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</si>
  <si>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</si>
  <si>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</si>
  <si>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</si>
  <si>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</si>
  <si>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</si>
  <si>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</si>
  <si>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</si>
  <si>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</si>
  <si>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</si>
  <si>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</si>
  <si>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</si>
  <si>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</si>
  <si>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</si>
  <si>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</si>
  <si>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</si>
  <si>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</si>
  <si>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</si>
  <si>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</si>
  <si>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</si>
  <si>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</si>
  <si>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</si>
  <si>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</si>
  <si>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</si>
  <si>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</si>
  <si>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</si>
  <si>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</si>
  <si>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</si>
  <si>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</si>
  <si>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</si>
  <si>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</si>
  <si>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</si>
  <si>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</si>
  <si>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</si>
  <si>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</si>
  <si>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</si>
  <si>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</si>
  <si>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</si>
  <si>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</si>
  <si>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</si>
  <si>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</si>
  <si>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</si>
  <si>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</si>
  <si>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</si>
  <si>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</si>
  <si>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</si>
  <si>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</si>
  <si>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</si>
  <si>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</si>
  <si>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</si>
  <si>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</si>
  <si>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</si>
  <si>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</si>
  <si>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</si>
  <si>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</si>
  <si>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</si>
  <si>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</si>
  <si>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</si>
  <si>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</si>
  <si>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</si>
  <si>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</si>
  <si>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</si>
  <si>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</si>
  <si>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</si>
  <si>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</si>
  <si>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</si>
  <si>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</si>
  <si>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</si>
  <si>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</si>
  <si>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</si>
  <si>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</si>
  <si>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</si>
  <si>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</si>
  <si>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</si>
  <si>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</si>
  <si>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</si>
  <si>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</si>
  <si>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</si>
  <si>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</si>
  <si>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</si>
  <si>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</si>
  <si>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</si>
  <si>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</si>
  <si>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</si>
  <si>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</si>
  <si>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</si>
  <si>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</si>
  <si>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</si>
  <si>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</si>
  <si>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</si>
  <si>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</si>
  <si>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</si>
  <si>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</si>
  <si>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</si>
  <si>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</si>
  <si>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</si>
  <si>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</si>
  <si>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</si>
  <si>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</si>
  <si>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</si>
  <si>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</si>
  <si>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</si>
  <si>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</si>
  <si>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</si>
  <si>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</si>
  <si>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</si>
  <si>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</si>
  <si>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</si>
  <si>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</si>
  <si>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</si>
  <si>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</si>
  <si>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</si>
  <si>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</si>
  <si>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</si>
  <si>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</si>
  <si>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</si>
  <si>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</si>
  <si>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</si>
  <si>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</si>
  <si>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</si>
  <si>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</si>
  <si>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</si>
  <si>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</si>
  <si>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</si>
  <si>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</si>
  <si>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</si>
  <si>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</si>
  <si>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</si>
  <si>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</si>
  <si>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</si>
  <si>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</si>
  <si>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</si>
  <si>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</si>
  <si>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</si>
  <si>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</si>
  <si>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</si>
  <si>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</si>
  <si>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</si>
  <si>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</si>
  <si>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</si>
  <si>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</si>
  <si>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</si>
  <si>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</si>
  <si>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</si>
  <si>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</si>
  <si>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</si>
  <si>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</si>
  <si>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</si>
  <si>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</si>
  <si>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</si>
  <si>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</si>
  <si>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</si>
  <si>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</si>
  <si>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</si>
  <si>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</si>
  <si>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</si>
  <si>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</si>
  <si>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</si>
  <si>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</si>
  <si>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</si>
  <si>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</si>
  <si>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</si>
  <si>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</si>
  <si>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</si>
  <si>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</si>
  <si>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</si>
  <si>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</si>
  <si>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</si>
  <si>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</si>
  <si>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</si>
  <si>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</si>
  <si>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</si>
  <si>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</si>
  <si>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</si>
  <si>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</si>
  <si>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</si>
  <si>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</si>
  <si>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</si>
  <si>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</si>
  <si>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</si>
  <si>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</si>
  <si>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</si>
  <si>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</si>
  <si>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</si>
  <si>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</si>
  <si>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</si>
  <si>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</si>
  <si>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</si>
  <si>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</si>
  <si>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</si>
  <si>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</si>
  <si>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</si>
  <si>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</si>
  <si>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</si>
  <si>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</si>
  <si>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</si>
  <si>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</si>
  <si>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</si>
  <si>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</si>
  <si>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</si>
  <si>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</si>
  <si>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</si>
  <si>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</si>
  <si>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</si>
  <si>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</si>
  <si>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</si>
  <si>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</si>
  <si>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</si>
  <si>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</si>
  <si>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</si>
  <si>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</si>
  <si>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</si>
  <si>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</si>
  <si>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</si>
  <si>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</si>
  <si>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</si>
  <si>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</si>
  <si>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</si>
  <si>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</si>
  <si>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</si>
  <si>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</si>
  <si>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</si>
  <si>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</si>
  <si>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</si>
  <si>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</si>
  <si>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</si>
  <si>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</si>
  <si>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</si>
  <si>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</si>
  <si>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</si>
  <si>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</si>
  <si>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</si>
  <si>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</si>
  <si>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</si>
  <si>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</si>
  <si>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</si>
  <si>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</si>
  <si>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</si>
  <si>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</si>
  <si>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</si>
  <si>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</si>
  <si>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</si>
  <si>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</si>
  <si>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</si>
  <si>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</si>
  <si>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</si>
  <si>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</si>
  <si>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</si>
  <si>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</si>
  <si>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</si>
  <si>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</si>
  <si>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</si>
  <si>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</si>
  <si>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</si>
  <si>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</si>
  <si>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</si>
  <si>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</si>
  <si>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</si>
  <si>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</si>
  <si>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</si>
  <si>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</si>
  <si>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</si>
  <si>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</si>
  <si>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</si>
  <si>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</si>
  <si>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</si>
  <si>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</si>
  <si>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</si>
  <si>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</si>
  <si>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</si>
  <si>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</si>
  <si>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</si>
  <si>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</si>
  <si>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</si>
  <si>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</si>
  <si>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</si>
  <si>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</si>
  <si>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</si>
  <si>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</si>
  <si>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</si>
  <si>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</si>
  <si>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</si>
  <si>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</si>
  <si>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</si>
  <si>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</si>
  <si>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</si>
  <si>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</si>
  <si>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</si>
  <si>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</si>
  <si>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</si>
  <si>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</si>
  <si>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</si>
  <si>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</si>
  <si>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</si>
  <si>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</si>
  <si>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</si>
  <si>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</si>
  <si>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</si>
  <si>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</si>
  <si>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</si>
  <si>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</si>
  <si>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</si>
  <si>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</si>
  <si>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</si>
  <si>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</si>
  <si>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</si>
  <si>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</si>
  <si>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</si>
  <si>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</si>
  <si>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</si>
  <si>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</si>
  <si>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</si>
  <si>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</si>
  <si>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</si>
  <si>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</si>
  <si>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</si>
  <si>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</si>
  <si>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</si>
  <si>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</si>
  <si>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</si>
  <si>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</si>
  <si>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</si>
  <si>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</si>
  <si>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</si>
  <si>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</si>
  <si>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</si>
  <si>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</si>
  <si>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</si>
  <si>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</si>
  <si>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</si>
  <si>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</si>
  <si>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</si>
  <si>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</si>
  <si>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</si>
  <si>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</si>
  <si>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</si>
  <si>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</si>
  <si>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</si>
  <si>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</si>
  <si>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</si>
  <si>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</si>
  <si>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</si>
  <si>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</si>
  <si>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</si>
  <si>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</si>
  <si>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</si>
  <si>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</si>
  <si>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</si>
  <si>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</si>
  <si>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</si>
  <si>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</si>
  <si>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</si>
  <si>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</si>
  <si>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</si>
  <si>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</si>
  <si>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</si>
  <si>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</si>
  <si>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</si>
  <si>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</si>
  <si>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</si>
  <si>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</si>
  <si>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</si>
  <si>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</si>
  <si>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</si>
  <si>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</si>
  <si>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</si>
  <si>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</si>
  <si>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</si>
  <si>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</si>
  <si>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</si>
  <si>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</si>
  <si>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</si>
  <si>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</si>
  <si>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</si>
  <si>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</si>
  <si>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</si>
  <si>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</si>
  <si>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</si>
  <si>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</si>
  <si>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</si>
  <si>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</si>
  <si>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</si>
  <si>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</si>
  <si>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</si>
  <si>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</si>
  <si>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</si>
  <si>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</si>
  <si>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</si>
  <si>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</si>
  <si>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</si>
  <si>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</si>
  <si>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</si>
  <si>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</si>
  <si>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</si>
  <si>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</si>
  <si>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</si>
  <si>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</si>
  <si>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</si>
  <si>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</si>
  <si>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</si>
  <si>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</si>
  <si>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</si>
  <si>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</si>
  <si>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</si>
  <si>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</si>
  <si>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</si>
  <si>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</si>
  <si>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</si>
  <si>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</si>
  <si>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</si>
  <si>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</si>
  <si>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</si>
  <si>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</si>
  <si>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</si>
  <si>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</si>
  <si>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</si>
  <si>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</si>
  <si>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</si>
  <si>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</si>
  <si>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</si>
  <si>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</si>
  <si>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</si>
  <si>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</si>
  <si>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</si>
  <si>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</si>
  <si>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</si>
  <si>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</si>
  <si>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</si>
  <si>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</si>
  <si>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</si>
  <si>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</si>
  <si>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</si>
  <si>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</si>
  <si>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</si>
  <si>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</si>
  <si>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</si>
  <si>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</si>
  <si>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</si>
  <si>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</si>
  <si>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</si>
  <si>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</si>
  <si>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</si>
  <si>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</si>
  <si>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</si>
  <si>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</si>
  <si>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</si>
  <si>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</si>
  <si>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</si>
  <si>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</si>
  <si>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</si>
  <si>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</si>
  <si>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</si>
  <si>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</si>
  <si>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</si>
  <si>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</si>
  <si>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</si>
  <si>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</si>
  <si>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</si>
  <si>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</si>
  <si>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</si>
  <si>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</si>
  <si>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</si>
  <si>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</si>
  <si>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</si>
  <si>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</si>
  <si>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</si>
  <si>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</si>
  <si>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</si>
  <si>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</si>
  <si>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</si>
  <si>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</si>
  <si>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</si>
  <si>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</si>
  <si>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</si>
  <si>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</si>
  <si>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</si>
  <si>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</si>
  <si>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</si>
  <si>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</si>
  <si>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</si>
  <si>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</si>
  <si>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</si>
  <si>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</si>
  <si>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</si>
  <si>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</si>
  <si>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</si>
  <si>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</si>
  <si>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</si>
  <si>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</si>
  <si>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</si>
  <si>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</si>
  <si>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</si>
  <si>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</si>
  <si>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</si>
  <si>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</si>
  <si>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</si>
  <si>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</si>
  <si>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</si>
  <si>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</si>
  <si>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</si>
  <si>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</si>
  <si>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</si>
  <si>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</si>
  <si>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</si>
  <si>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</si>
  <si>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</si>
  <si>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</si>
  <si>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</si>
  <si>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</si>
  <si>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</si>
  <si>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</si>
  <si>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</si>
  <si>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</si>
  <si>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</si>
  <si>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</si>
  <si>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</si>
  <si>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</si>
  <si>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</si>
  <si>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</si>
  <si>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</si>
  <si>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</si>
  <si>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</si>
  <si>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</si>
  <si>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</si>
  <si>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</si>
  <si>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</si>
  <si>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</si>
  <si>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</si>
  <si>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</si>
  <si>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</si>
  <si>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</si>
  <si>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</si>
  <si>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</si>
  <si>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</si>
  <si>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</si>
  <si>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</si>
  <si>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</si>
  <si>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</si>
  <si>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</si>
  <si>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</si>
  <si>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</si>
  <si>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</si>
  <si>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</si>
  <si>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</si>
  <si>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</si>
  <si>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</si>
  <si>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</si>
  <si>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</si>
  <si>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</si>
  <si>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</si>
  <si>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</si>
  <si>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</si>
  <si>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</si>
  <si>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</si>
  <si>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</si>
  <si>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</si>
  <si>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</si>
  <si>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</si>
  <si>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</si>
  <si>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</si>
  <si>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</si>
  <si>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</si>
  <si>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</si>
  <si>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</si>
  <si>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</si>
  <si>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</si>
  <si>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</si>
  <si>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</si>
  <si>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</si>
  <si>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</si>
  <si>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</si>
  <si>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</si>
  <si>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</si>
  <si>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</si>
  <si>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</si>
  <si>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</si>
  <si>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</si>
  <si>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</si>
  <si>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</si>
  <si>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</si>
  <si>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</si>
  <si>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</si>
  <si>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</si>
  <si>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</si>
  <si>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</si>
  <si>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</si>
  <si>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</si>
  <si>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</si>
  <si>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</si>
  <si>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</si>
  <si>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</si>
  <si>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</si>
  <si>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</si>
  <si>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</si>
  <si>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</si>
  <si>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</si>
  <si>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</si>
  <si>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</si>
  <si>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</si>
  <si>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</si>
  <si>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</si>
  <si>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</si>
  <si>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</si>
  <si>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</si>
  <si>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</si>
  <si>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</si>
  <si>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</si>
  <si>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</si>
  <si>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</si>
  <si>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</si>
  <si>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</si>
  <si>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</si>
  <si>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</si>
  <si>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</si>
  <si>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</si>
  <si>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</si>
  <si>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</si>
  <si>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</si>
  <si>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</si>
  <si>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</si>
  <si>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</si>
  <si>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</si>
  <si>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</si>
  <si>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</si>
  <si>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</si>
  <si>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</si>
  <si>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</si>
  <si>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</si>
  <si>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</si>
  <si>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</si>
  <si>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</si>
  <si>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</si>
  <si>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</si>
  <si>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</si>
  <si>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</si>
  <si>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</si>
  <si>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</si>
  <si>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</si>
  <si>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</si>
  <si>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</si>
  <si>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</si>
  <si>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</si>
  <si>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</si>
  <si>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</si>
  <si>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</si>
  <si>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</si>
  <si>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</si>
  <si>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</si>
  <si>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</si>
  <si>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</si>
  <si>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</si>
  <si>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</si>
  <si>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</si>
  <si>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</si>
  <si>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</si>
  <si>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</si>
  <si>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</si>
  <si>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</si>
  <si>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</si>
  <si>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</si>
  <si>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</si>
  <si>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</si>
  <si>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</si>
  <si>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</si>
  <si>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</si>
  <si>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</si>
  <si>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</si>
  <si>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</si>
  <si>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</si>
  <si>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</si>
  <si>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</si>
  <si>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</si>
  <si>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</si>
  <si>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</si>
  <si>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</si>
  <si>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</si>
  <si>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</si>
  <si>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</si>
  <si>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</si>
  <si>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</si>
  <si>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</si>
  <si>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</si>
  <si>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</si>
  <si>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</si>
  <si>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</si>
  <si>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</si>
  <si>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</si>
  <si>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</si>
  <si>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</si>
  <si>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</si>
  <si>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</si>
  <si>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</si>
  <si>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</si>
  <si>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</si>
  <si>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</si>
  <si>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</si>
  <si>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</si>
  <si>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</si>
  <si>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</si>
  <si>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</si>
  <si>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</si>
  <si>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</si>
  <si>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</si>
  <si>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</si>
  <si>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</si>
  <si>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</si>
  <si>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</si>
  <si>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</si>
  <si>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</si>
  <si>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</si>
  <si>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</si>
  <si>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</si>
  <si>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</si>
  <si>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</si>
  <si>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</si>
  <si>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</si>
  <si>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</si>
  <si>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</si>
  <si>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</si>
  <si>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</si>
  <si>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</si>
  <si>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</si>
  <si>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</si>
  <si>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</si>
  <si>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</si>
  <si>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</si>
  <si>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</si>
  <si>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</si>
  <si>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</si>
  <si>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</si>
  <si>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</si>
  <si>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</si>
  <si>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</si>
  <si>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</si>
  <si>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</si>
  <si>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</si>
  <si>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</si>
  <si>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</si>
  <si>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</si>
  <si>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</si>
  <si>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</si>
  <si>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</si>
  <si>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</si>
  <si>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</si>
  <si>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</si>
  <si>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</si>
  <si>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</si>
  <si>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</si>
  <si>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</si>
  <si>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</si>
  <si>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</si>
  <si>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</si>
  <si>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</si>
  <si>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</si>
  <si>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</si>
  <si>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</si>
  <si>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</si>
  <si>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</si>
  <si>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</si>
  <si>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</si>
  <si>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</si>
  <si>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</si>
  <si>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</si>
  <si>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</si>
  <si>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</si>
  <si>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</si>
  <si>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</si>
  <si>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</si>
  <si>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</si>
  <si>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</si>
  <si>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</si>
  <si>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</si>
  <si>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</si>
  <si>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</si>
  <si>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</si>
  <si>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</si>
  <si>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</si>
  <si>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</si>
  <si>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</si>
  <si>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</si>
  <si>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</si>
  <si>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</si>
  <si>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</si>
  <si>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</si>
  <si>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</si>
  <si>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</si>
  <si>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</si>
  <si>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</si>
  <si>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</si>
  <si>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</si>
  <si>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</si>
  <si>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</si>
  <si>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</si>
  <si>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</si>
  <si>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</si>
  <si>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</si>
  <si>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</si>
  <si>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</si>
  <si>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</si>
  <si>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</si>
  <si>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</si>
  <si>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</si>
  <si>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</si>
  <si>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</si>
  <si>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</si>
  <si>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</si>
  <si>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</si>
  <si>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</si>
  <si>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</si>
  <si>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</si>
  <si>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</si>
  <si>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</si>
  <si>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</si>
  <si>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</si>
  <si>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</si>
  <si>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</si>
  <si>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</si>
  <si>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</si>
  <si>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</si>
  <si>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</si>
  <si>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</si>
  <si>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</si>
  <si>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</si>
  <si>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</si>
  <si>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</si>
  <si>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</si>
  <si>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</si>
  <si>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</si>
  <si>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</si>
  <si>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</si>
  <si>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</si>
  <si>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</si>
  <si>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</si>
  <si>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</si>
  <si>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</si>
  <si>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</si>
  <si>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</si>
  <si>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</si>
  <si>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</si>
  <si>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</si>
  <si>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</si>
  <si>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</si>
  <si>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</si>
  <si>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</si>
  <si>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</si>
  <si>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</si>
  <si>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</si>
  <si>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</si>
  <si>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</si>
  <si>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</si>
  <si>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</si>
  <si>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</si>
  <si>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</si>
  <si>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</si>
  <si>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</si>
  <si>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</si>
  <si>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</si>
  <si>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</si>
  <si>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</si>
  <si>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</si>
  <si>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</si>
  <si>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</si>
  <si>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</si>
  <si>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</si>
  <si>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</si>
  <si>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</si>
  <si>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</si>
  <si>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</si>
  <si>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</si>
  <si>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</si>
  <si>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</si>
  <si>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</si>
  <si>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</si>
  <si>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</si>
  <si>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</si>
  <si>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</si>
  <si>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</si>
  <si>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</si>
  <si>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</si>
  <si>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</si>
  <si>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</si>
  <si>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</si>
  <si>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</si>
  <si>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</si>
  <si>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</si>
  <si>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</si>
  <si>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</si>
  <si>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</si>
  <si>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</si>
  <si>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</si>
  <si>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</si>
  <si>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</si>
  <si>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</si>
  <si>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</si>
  <si>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</si>
  <si>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</si>
  <si>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</si>
  <si>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</si>
  <si>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</si>
  <si>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</si>
  <si>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</si>
  <si>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</si>
  <si>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</si>
  <si>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</si>
  <si>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</si>
  <si>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</si>
  <si>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</si>
  <si>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</si>
  <si>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</si>
  <si>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</si>
  <si>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</si>
  <si>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</si>
  <si>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</si>
  <si>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</si>
  <si>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</si>
  <si>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</si>
  <si>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</si>
  <si>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</si>
  <si>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</si>
  <si>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</si>
  <si>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</si>
  <si>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</si>
  <si>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</si>
  <si>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</si>
  <si>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</si>
  <si>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</si>
  <si>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</si>
  <si>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</si>
  <si>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</si>
  <si>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</si>
  <si>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</si>
  <si>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</si>
  <si>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</si>
  <si>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</si>
  <si>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</si>
  <si>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</si>
  <si>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</si>
  <si>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</si>
  <si>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</si>
  <si>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</si>
  <si>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</si>
  <si>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</si>
  <si>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</si>
  <si>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</si>
  <si>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</si>
  <si>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</si>
  <si>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</si>
  <si>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</si>
  <si>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</si>
  <si>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</si>
  <si>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</si>
  <si>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</si>
  <si>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</si>
  <si>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</si>
  <si>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</si>
  <si>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</si>
  <si>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</si>
  <si>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</si>
  <si>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</si>
  <si>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</si>
  <si>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</si>
  <si>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</si>
  <si>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</si>
  <si>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</si>
  <si>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</si>
  <si>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</si>
  <si>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</si>
  <si>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</si>
  <si>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</si>
  <si>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</si>
  <si>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</si>
  <si>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</si>
  <si>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</si>
  <si>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</si>
  <si>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</si>
  <si>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</si>
  <si>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</si>
  <si>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</si>
  <si>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</si>
  <si>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</si>
  <si>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</si>
  <si>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</si>
  <si>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</si>
  <si>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</si>
  <si>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</si>
  <si>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</si>
  <si>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</si>
  <si>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</si>
  <si>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</si>
  <si>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</si>
  <si>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</si>
  <si>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</si>
  <si>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</si>
  <si>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</si>
  <si>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</si>
  <si>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</si>
  <si>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</si>
  <si>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</si>
  <si>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</si>
  <si>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</si>
  <si>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</si>
  <si>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</si>
  <si>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</si>
  <si>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</si>
  <si>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</si>
  <si>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</si>
  <si>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</si>
  <si>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</si>
  <si>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</si>
  <si>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</si>
  <si>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</si>
  <si>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</si>
  <si>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</si>
  <si>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</si>
  <si>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</si>
  <si>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</si>
  <si>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</si>
  <si>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</si>
  <si>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</si>
  <si>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</si>
  <si>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</si>
  <si>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</si>
  <si>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</si>
  <si>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</si>
  <si>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</si>
  <si>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</si>
  <si>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</si>
  <si>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</si>
  <si>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</si>
  <si>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</si>
  <si>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</si>
  <si>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</si>
  <si>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</si>
  <si>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</si>
  <si>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</si>
  <si>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</si>
  <si>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</si>
  <si>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</si>
  <si>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</si>
  <si>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</si>
  <si>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</si>
  <si>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</si>
  <si>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</si>
  <si>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</si>
  <si>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</si>
  <si>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</si>
  <si>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</si>
  <si>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</si>
  <si>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</si>
  <si>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</si>
  <si>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</si>
  <si>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</si>
  <si>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</si>
  <si>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</si>
  <si>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</si>
  <si>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</si>
  <si>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</si>
  <si>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</si>
  <si>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</si>
  <si>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</si>
  <si>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</si>
  <si>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</si>
  <si>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</si>
  <si>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</si>
  <si>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</si>
  <si>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</si>
  <si>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</si>
  <si>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</si>
  <si>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</si>
  <si>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</si>
  <si>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</si>
  <si>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</si>
  <si>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</si>
  <si>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</si>
  <si>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</si>
  <si>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</si>
  <si>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</si>
  <si>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</si>
  <si>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</si>
  <si>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</si>
  <si>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</si>
  <si>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</si>
  <si>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</si>
  <si>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</si>
  <si>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</si>
  <si>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</si>
  <si>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</si>
  <si>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</si>
  <si>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</si>
  <si>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</si>
  <si>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</si>
  <si>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</si>
  <si>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</si>
  <si>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</si>
  <si>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</si>
  <si>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</si>
  <si>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</si>
  <si>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</si>
  <si>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</si>
  <si>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</si>
  <si>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</si>
  <si>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</si>
  <si>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</si>
  <si>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</si>
  <si>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</si>
  <si>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</si>
  <si>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</si>
  <si>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</si>
  <si>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</si>
  <si>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</si>
  <si>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</si>
  <si>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</si>
  <si>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</si>
  <si>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</si>
  <si>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</si>
  <si>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</si>
  <si>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</si>
  <si>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</si>
  <si>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</si>
  <si>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</si>
  <si>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</si>
  <si>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</si>
  <si>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</si>
  <si>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</si>
  <si>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</si>
  <si>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</si>
  <si>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</si>
  <si>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</si>
  <si>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</si>
  <si>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</si>
  <si>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</si>
  <si>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</si>
  <si>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</si>
  <si>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</si>
  <si>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</si>
  <si>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</si>
  <si>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</si>
  <si>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</si>
  <si>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</si>
  <si>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</si>
  <si>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</si>
  <si>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</si>
  <si>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</si>
  <si>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</si>
  <si>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</si>
  <si>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</si>
  <si>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</si>
  <si>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</si>
  <si>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</si>
  <si>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</si>
  <si>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</si>
  <si>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</si>
  <si>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</si>
  <si>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</si>
  <si>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</si>
  <si>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</si>
  <si>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</si>
  <si>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</si>
  <si>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</si>
  <si>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</si>
  <si>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</si>
  <si>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</si>
  <si>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</si>
  <si>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</si>
  <si>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</si>
  <si>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</si>
  <si>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</si>
  <si>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</si>
  <si>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</si>
  <si>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</si>
  <si>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</si>
  <si>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</si>
  <si>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</si>
  <si>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</si>
  <si>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</si>
  <si>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</si>
  <si>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</si>
  <si>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</si>
  <si>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</si>
  <si>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</si>
  <si>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</si>
  <si>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</si>
  <si>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</si>
  <si>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</si>
  <si>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</si>
  <si>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</si>
  <si>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</si>
  <si>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</si>
  <si>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</si>
  <si>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</si>
  <si>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</si>
  <si>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</si>
  <si>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</si>
  <si>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</si>
  <si>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</si>
  <si>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</si>
  <si>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</si>
  <si>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</si>
  <si>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</si>
  <si>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</si>
  <si>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</si>
  <si>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</si>
  <si>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</si>
  <si>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</si>
  <si>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</si>
  <si>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</si>
  <si>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</si>
  <si>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</si>
  <si>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</si>
  <si>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</si>
  <si>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</si>
  <si>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</si>
  <si>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</si>
  <si>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</si>
  <si>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</si>
  <si>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</si>
  <si>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</si>
  <si>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</si>
  <si>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</si>
  <si>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</si>
  <si>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</si>
  <si>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</si>
  <si>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</si>
  <si>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</si>
  <si>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</si>
  <si>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</si>
  <si>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</si>
  <si>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</si>
  <si>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</si>
  <si>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</si>
  <si>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</si>
  <si>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</si>
  <si>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</si>
  <si>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</si>
  <si>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</si>
  <si>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</si>
  <si>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</si>
  <si>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</si>
  <si>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</si>
  <si>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</si>
  <si>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</si>
  <si>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</si>
  <si>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</si>
  <si>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</si>
  <si>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</si>
  <si>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</si>
  <si>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</si>
  <si>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</si>
  <si>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</si>
  <si>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</si>
  <si>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</si>
  <si>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</si>
  <si>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</si>
  <si>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</si>
  <si>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</si>
  <si>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</si>
  <si>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</si>
  <si>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</si>
  <si>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</si>
  <si>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</si>
  <si>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</si>
  <si>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</si>
  <si>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</si>
  <si>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</si>
  <si>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</si>
  <si>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</si>
  <si>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</si>
  <si>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</si>
  <si>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</si>
  <si>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</si>
  <si>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</si>
  <si>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</si>
  <si>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</si>
  <si>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</si>
  <si>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</si>
  <si>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</si>
  <si>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</si>
  <si>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</si>
  <si>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</si>
  <si>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</si>
  <si>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</si>
  <si>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</si>
  <si>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</si>
  <si>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</si>
  <si>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</si>
  <si>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</si>
  <si>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</si>
  <si>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</si>
  <si>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</si>
  <si>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</si>
  <si>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</si>
  <si>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</si>
  <si>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</si>
  <si>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</si>
  <si>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</si>
  <si>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</si>
  <si>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</si>
  <si>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</si>
  <si>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</si>
  <si>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</si>
  <si>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</si>
  <si>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</si>
  <si>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</si>
  <si>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</si>
  <si>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</si>
  <si>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</si>
  <si>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</si>
  <si>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</si>
  <si>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</si>
  <si>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</si>
  <si>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</si>
  <si>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</si>
  <si>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</si>
  <si>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</si>
  <si>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</si>
  <si>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</si>
  <si>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</si>
  <si>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</si>
  <si>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</si>
  <si>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</si>
  <si>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</si>
  <si>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</si>
  <si>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</si>
  <si>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</si>
  <si>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</si>
  <si>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</si>
  <si>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</si>
  <si>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</si>
  <si>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</si>
  <si>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</si>
  <si>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</si>
  <si>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</si>
  <si>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</si>
  <si>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</si>
  <si>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</si>
  <si>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</si>
  <si>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</si>
  <si>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</si>
  <si>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</si>
  <si>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</si>
  <si>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</si>
  <si>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</si>
  <si>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</si>
  <si>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</si>
  <si>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</si>
  <si>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</si>
  <si>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</si>
  <si>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</si>
  <si>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</si>
  <si>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</si>
  <si>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</si>
  <si>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</si>
  <si>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</si>
  <si>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</si>
  <si>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</si>
  <si>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</si>
  <si>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</si>
  <si>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</si>
  <si>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</si>
  <si>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</si>
  <si>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</si>
  <si>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</si>
  <si>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</si>
  <si>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</si>
  <si>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</si>
  <si>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</si>
  <si>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</si>
  <si>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</si>
  <si>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</si>
  <si>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</si>
  <si>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</si>
  <si>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</si>
  <si>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</si>
  <si>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</si>
  <si>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</si>
  <si>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</si>
  <si>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</si>
  <si>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</si>
  <si>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</si>
  <si>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</si>
  <si>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</si>
  <si>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</si>
  <si>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</si>
  <si>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</si>
  <si>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</si>
  <si>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</si>
  <si>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</si>
  <si>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</si>
  <si>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</si>
  <si>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</si>
  <si>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</si>
  <si>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</si>
  <si>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</si>
  <si>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</si>
  <si>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</si>
  <si>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</si>
  <si>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</si>
  <si>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</si>
  <si>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</si>
  <si>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</si>
  <si>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</si>
  <si>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</si>
  <si>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</si>
  <si>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</si>
  <si>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</si>
  <si>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</si>
  <si>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</si>
  <si>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</si>
  <si>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</si>
  <si>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</si>
  <si>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</si>
  <si>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</si>
  <si>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</si>
  <si>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</si>
  <si>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</si>
  <si>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</si>
  <si>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</si>
  <si>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</si>
  <si>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</si>
  <si>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</si>
  <si>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</si>
  <si>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</si>
  <si>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</si>
  <si>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</si>
  <si>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</si>
  <si>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</si>
  <si>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</si>
  <si>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</si>
  <si>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</si>
  <si>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</si>
  <si>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</si>
  <si>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</si>
  <si>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</si>
  <si>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</si>
  <si>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</si>
  <si>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</si>
  <si>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</si>
  <si>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</si>
  <si>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</si>
  <si>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</si>
  <si>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</si>
  <si>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</si>
  <si>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</si>
  <si>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</si>
  <si>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</si>
  <si>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</si>
  <si>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</si>
  <si>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</si>
  <si>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</si>
  <si>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</si>
  <si>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</si>
  <si>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</si>
  <si>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</si>
  <si>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</si>
  <si>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</si>
  <si>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</si>
  <si>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</si>
  <si>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</si>
  <si>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</si>
  <si>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</si>
  <si>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</si>
  <si>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</si>
  <si>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</si>
  <si>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</si>
  <si>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</si>
  <si>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</si>
  <si>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</si>
  <si>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</si>
  <si>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</si>
  <si>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</si>
  <si>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</si>
  <si>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</si>
  <si>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</si>
  <si>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</si>
  <si>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</si>
  <si>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</si>
  <si>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</si>
  <si>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</si>
  <si>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</si>
  <si>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</si>
  <si>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</si>
  <si>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</si>
  <si>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</si>
  <si>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</si>
  <si>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</si>
  <si>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</si>
  <si>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</si>
  <si>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</si>
  <si>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</si>
  <si>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</si>
  <si>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</si>
  <si>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</si>
  <si>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</si>
  <si>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</si>
  <si>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</si>
  <si>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</si>
  <si>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</si>
  <si>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</si>
  <si>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</si>
  <si>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</si>
  <si>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</si>
  <si>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</si>
  <si>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</si>
  <si>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</si>
  <si>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</si>
  <si>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</si>
  <si>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</si>
  <si>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</si>
  <si>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</si>
  <si>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</si>
  <si>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</si>
  <si>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</si>
  <si>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</si>
  <si>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</si>
  <si>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</si>
  <si>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</si>
  <si>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</si>
  <si>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</si>
  <si>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</si>
  <si>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</si>
  <si>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</si>
  <si>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</si>
  <si>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</si>
  <si>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</si>
  <si>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</si>
  <si>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</si>
  <si>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</si>
  <si>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</si>
  <si>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</si>
  <si>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</si>
  <si>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</si>
  <si>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</si>
  <si>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</si>
  <si>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</si>
  <si>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</si>
  <si>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</si>
  <si>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</si>
  <si>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</si>
  <si>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</si>
  <si>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</si>
  <si>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</si>
  <si>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</si>
  <si>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</si>
  <si>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</si>
  <si>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</si>
  <si>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</si>
  <si>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</si>
  <si>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</si>
  <si>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</si>
  <si>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</si>
  <si>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</si>
  <si>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</si>
  <si>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</si>
  <si>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</si>
  <si>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</si>
  <si>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</si>
  <si>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</si>
  <si>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</si>
  <si>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</si>
  <si>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</si>
  <si>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</si>
  <si>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</si>
  <si>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</si>
  <si>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</si>
  <si>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</si>
  <si>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</si>
  <si>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</si>
  <si>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</si>
  <si>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</si>
  <si>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</si>
  <si>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</si>
  <si>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</si>
  <si>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</si>
  <si>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</si>
  <si>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</si>
  <si>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</si>
  <si>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</si>
  <si>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</si>
  <si>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</si>
  <si>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</si>
  <si>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</si>
  <si>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</si>
  <si>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</si>
  <si>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</si>
  <si>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</si>
  <si>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</si>
  <si>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</si>
  <si>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</si>
  <si>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</si>
  <si>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</si>
  <si>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</si>
  <si>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</si>
  <si>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</si>
  <si>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</si>
  <si>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</si>
  <si>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</si>
  <si>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</si>
  <si>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</si>
  <si>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</si>
  <si>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</si>
  <si>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</si>
  <si>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</si>
  <si>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</si>
  <si>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</si>
  <si>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</si>
  <si>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</si>
  <si>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</si>
  <si>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</si>
  <si>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</si>
  <si>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</si>
  <si>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</si>
  <si>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</si>
  <si>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</si>
  <si>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</si>
  <si>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</si>
  <si>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</si>
  <si>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</si>
  <si>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</si>
  <si>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</si>
  <si>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</si>
  <si>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</si>
  <si>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</si>
  <si>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</si>
  <si>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</si>
  <si>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</si>
  <si>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</si>
  <si>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</si>
  <si>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</si>
  <si>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</si>
  <si>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</si>
  <si>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</si>
  <si>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</si>
  <si>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</si>
  <si>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</si>
  <si>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</si>
  <si>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</si>
  <si>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</si>
  <si>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</si>
  <si>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</si>
  <si>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</si>
  <si>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</si>
  <si>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</si>
  <si>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</si>
  <si>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</si>
  <si>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</si>
  <si>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</si>
  <si>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</si>
  <si>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</si>
  <si>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</si>
  <si>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</si>
  <si>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</si>
  <si>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</si>
  <si>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</si>
  <si>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</si>
  <si>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</si>
  <si>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</si>
  <si>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</si>
  <si>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</si>
  <si>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</si>
  <si>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</si>
  <si>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</si>
  <si>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</si>
  <si>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</si>
  <si>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</si>
  <si>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</si>
  <si>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</si>
  <si>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</si>
  <si>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</si>
  <si>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</si>
  <si>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</si>
  <si>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</si>
  <si>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</si>
  <si>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</si>
  <si>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</si>
  <si>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</si>
  <si>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</si>
  <si>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</si>
  <si>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</si>
  <si>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</si>
  <si>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</si>
  <si>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</si>
  <si>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</si>
  <si>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</si>
  <si>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</si>
  <si>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</si>
  <si>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</si>
  <si>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</si>
  <si>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</si>
  <si>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</si>
  <si>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</si>
  <si>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</si>
  <si>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</si>
  <si>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</si>
  <si>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</si>
  <si>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</si>
  <si>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</si>
  <si>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</si>
  <si>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</si>
  <si>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</si>
  <si>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</si>
  <si>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</si>
  <si>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</si>
  <si>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</si>
  <si>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</si>
  <si>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</si>
  <si>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</si>
  <si>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</si>
  <si>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</si>
  <si>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</si>
  <si>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</si>
  <si>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</si>
  <si>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</si>
  <si>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</si>
  <si>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</si>
  <si>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</si>
  <si>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</si>
  <si>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</si>
  <si>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</si>
  <si>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</si>
  <si>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</si>
  <si>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</si>
  <si>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</si>
  <si>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</si>
  <si>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</si>
  <si>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</si>
  <si>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</si>
  <si>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</si>
  <si>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</si>
  <si>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</si>
  <si>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</si>
  <si>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</si>
  <si>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</si>
  <si>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</si>
  <si>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</si>
  <si>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</si>
  <si>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</si>
  <si>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</si>
  <si>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</si>
  <si>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</si>
  <si>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</si>
  <si>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</si>
  <si>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</si>
  <si>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</si>
  <si>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</si>
  <si>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</si>
  <si>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</si>
  <si>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</si>
  <si>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</si>
  <si>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</si>
  <si>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</si>
  <si>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</si>
  <si>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</si>
  <si>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</si>
  <si>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</si>
  <si>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</si>
  <si>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</si>
  <si>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</si>
  <si>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</si>
  <si>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</si>
  <si>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</si>
  <si>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</si>
  <si>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</si>
  <si>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</si>
  <si>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</si>
  <si>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</si>
  <si>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</si>
  <si>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</si>
  <si>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</si>
  <si>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</si>
  <si>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</si>
  <si>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</si>
  <si>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</si>
  <si>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</si>
  <si>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</si>
  <si>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</si>
  <si>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</si>
  <si>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</si>
  <si>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</si>
  <si>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</si>
  <si>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</si>
  <si>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</si>
  <si>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</si>
  <si>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</si>
  <si>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</si>
  <si>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</si>
  <si>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</si>
  <si>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</si>
  <si>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</si>
  <si>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</si>
  <si>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</si>
  <si>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</si>
  <si>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</si>
  <si>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</si>
  <si>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</si>
  <si>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</si>
  <si>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</si>
  <si>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</si>
  <si>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</si>
  <si>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</si>
  <si>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</si>
  <si>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</si>
  <si>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</si>
  <si>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</si>
  <si>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</si>
  <si>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</si>
  <si>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</si>
  <si>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</si>
  <si>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</si>
  <si>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</si>
  <si>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</si>
  <si>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</si>
  <si>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</si>
  <si>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</si>
  <si>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</si>
  <si>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</si>
  <si>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</si>
  <si>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</si>
  <si>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</si>
  <si>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</si>
  <si>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</si>
  <si>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</si>
  <si>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</si>
  <si>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</si>
  <si>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</si>
  <si>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</si>
  <si>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</si>
  <si>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</si>
  <si>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</si>
  <si>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</si>
  <si>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</si>
  <si>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</si>
  <si>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</si>
  <si>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</si>
  <si>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</si>
  <si>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</si>
  <si>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</si>
  <si>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</si>
  <si>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</si>
  <si>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</si>
  <si>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</si>
  <si>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</si>
  <si>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</si>
  <si>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</si>
  <si>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</si>
  <si>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</si>
  <si>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</si>
  <si>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</si>
  <si>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</si>
  <si>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</si>
  <si>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</si>
  <si>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</si>
  <si>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</si>
  <si>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</si>
  <si>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</si>
  <si>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</si>
  <si>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</si>
  <si>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</si>
  <si>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</si>
  <si>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</si>
  <si>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</si>
  <si>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</si>
  <si>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</si>
  <si>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</si>
  <si>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</si>
  <si>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</si>
  <si>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</si>
  <si>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</si>
  <si>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</si>
  <si>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</si>
  <si>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</si>
  <si>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</si>
  <si>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</si>
  <si>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</si>
  <si>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</si>
  <si>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</si>
  <si>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</si>
  <si>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</si>
  <si>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</si>
  <si>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</si>
  <si>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</si>
  <si>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</si>
  <si>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</si>
  <si>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</si>
  <si>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</si>
  <si>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</si>
  <si>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</si>
  <si>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</si>
  <si>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</si>
  <si>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</si>
  <si>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</si>
  <si>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</si>
  <si>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</si>
  <si>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</si>
  <si>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</si>
  <si>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</si>
  <si>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</si>
  <si>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</si>
  <si>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</si>
  <si>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</si>
  <si>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</si>
  <si>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</si>
  <si>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</si>
  <si>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</si>
  <si>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</si>
  <si>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</si>
  <si>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</si>
  <si>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</si>
  <si>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</si>
  <si>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</si>
  <si>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</si>
  <si>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</si>
  <si>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</si>
  <si>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</si>
  <si>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</si>
  <si>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</si>
  <si>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</si>
  <si>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</si>
  <si>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</si>
  <si>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</si>
  <si>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</si>
  <si>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</si>
  <si>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</si>
  <si>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</si>
  <si>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</si>
  <si>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</si>
  <si>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</si>
  <si>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</si>
  <si>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</si>
  <si>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</si>
  <si>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</si>
  <si>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</si>
  <si>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</si>
  <si>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</si>
  <si>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</si>
  <si>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</si>
  <si>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</si>
  <si>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</si>
  <si>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</si>
  <si>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</si>
  <si>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</si>
  <si>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</si>
  <si>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</si>
  <si>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</si>
  <si>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</si>
  <si>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</si>
  <si>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</si>
  <si>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</si>
  <si>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</si>
  <si>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</si>
  <si>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</si>
  <si>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</si>
  <si>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</si>
  <si>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</si>
  <si>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</si>
  <si>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</si>
  <si>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</si>
  <si>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</si>
  <si>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</si>
  <si>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</si>
  <si>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</si>
  <si>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</si>
  <si>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</si>
  <si>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</si>
  <si>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</si>
  <si>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</si>
  <si>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</si>
  <si>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</si>
  <si>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</si>
  <si>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</si>
  <si>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</si>
  <si>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</si>
  <si>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</si>
  <si>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</si>
  <si>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</si>
  <si>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</si>
  <si>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</si>
  <si>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</si>
  <si>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</si>
  <si>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</si>
  <si>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</si>
  <si>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</si>
  <si>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</si>
  <si>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</si>
  <si>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</si>
  <si>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</si>
  <si>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</si>
  <si>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</si>
  <si>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</si>
  <si>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</si>
  <si>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</si>
  <si>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</si>
  <si>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</si>
  <si>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</si>
  <si>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</si>
  <si>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</si>
  <si>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</si>
  <si>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</si>
  <si>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</si>
  <si>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</si>
  <si>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</si>
  <si>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</si>
  <si>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</si>
  <si>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</si>
  <si>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</si>
  <si>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</si>
  <si>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</si>
  <si>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</si>
  <si>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</si>
  <si>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</si>
  <si>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</si>
  <si>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</si>
  <si>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</si>
  <si>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</si>
  <si>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</si>
  <si>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</si>
  <si>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</si>
  <si>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</si>
  <si>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</si>
  <si>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</si>
  <si>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</si>
  <si>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</si>
  <si>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</si>
  <si>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</si>
  <si>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</si>
  <si>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</si>
  <si>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</si>
  <si>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</si>
  <si>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</si>
  <si>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</si>
  <si>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</si>
  <si>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</si>
  <si>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</si>
  <si>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</si>
  <si>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</si>
  <si>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</si>
  <si>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</si>
  <si>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</si>
  <si>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</si>
  <si>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</si>
  <si>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</si>
  <si>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</si>
  <si>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</si>
  <si>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</si>
  <si>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</si>
  <si>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</si>
  <si>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</si>
  <si>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</si>
  <si>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</si>
  <si>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</si>
  <si>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</si>
  <si>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</si>
  <si>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</si>
  <si>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</si>
  <si>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</si>
  <si>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</si>
  <si>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</si>
  <si>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</si>
  <si>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</si>
  <si>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</si>
  <si>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</si>
  <si>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</si>
  <si>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</si>
  <si>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</si>
  <si>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</si>
  <si>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</si>
  <si>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</si>
  <si>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</si>
  <si>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</si>
  <si>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</si>
  <si>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</si>
  <si>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</si>
  <si>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</si>
  <si>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</si>
  <si>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</si>
  <si>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</si>
  <si>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</si>
  <si>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</si>
  <si>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</si>
  <si>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</si>
  <si>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</si>
  <si>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</si>
  <si>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</si>
  <si>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</si>
  <si>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</si>
  <si>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</si>
  <si>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</si>
  <si>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</si>
  <si>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</si>
  <si>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</si>
  <si>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</si>
  <si>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</si>
  <si>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</si>
  <si>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</si>
  <si>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</si>
  <si>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</si>
  <si>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</si>
  <si>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</si>
  <si>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</si>
  <si>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</si>
  <si>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</si>
  <si>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</si>
  <si>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</si>
  <si>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</si>
  <si>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</si>
  <si>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</si>
  <si>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</si>
  <si>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</si>
  <si>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</si>
  <si>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</si>
  <si>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</si>
  <si>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</si>
  <si>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</si>
  <si>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</si>
  <si>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</si>
  <si>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</si>
  <si>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</si>
  <si>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</si>
  <si>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</si>
  <si>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</si>
  <si>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</si>
  <si>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</si>
  <si>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</si>
  <si>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</si>
  <si>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</si>
  <si>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</si>
  <si>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</si>
  <si>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</si>
  <si>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</si>
  <si>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</si>
  <si>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</si>
  <si>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</si>
  <si>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</si>
  <si>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</si>
  <si>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</si>
  <si>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</si>
  <si>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</si>
  <si>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</si>
  <si>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</si>
  <si>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</si>
  <si>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</si>
  <si>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</si>
  <si>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</si>
  <si>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</si>
  <si>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</si>
  <si>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</si>
  <si>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</si>
  <si>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</si>
  <si>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</si>
  <si>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</si>
  <si>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</si>
  <si>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</si>
  <si>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</si>
  <si>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</si>
  <si>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</si>
  <si>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</si>
  <si>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</si>
  <si>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</si>
  <si>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</si>
  <si>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</si>
  <si>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</si>
  <si>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</si>
  <si>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</si>
  <si>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</si>
  <si>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</si>
  <si>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</si>
  <si>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</si>
  <si>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</si>
  <si>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</si>
  <si>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</si>
  <si>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</si>
  <si>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</si>
  <si>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</si>
  <si>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</si>
  <si>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</si>
  <si>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</si>
  <si>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</si>
  <si>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</si>
  <si>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</si>
  <si>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</si>
  <si>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</si>
  <si>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</si>
  <si>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</si>
  <si>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</si>
  <si>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</si>
  <si>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</si>
  <si>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</si>
  <si>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</si>
  <si>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</si>
  <si>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</si>
  <si>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</si>
  <si>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</si>
  <si>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</si>
  <si>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</si>
  <si>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</si>
  <si>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</si>
  <si>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</si>
  <si>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</si>
  <si>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</si>
  <si>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</si>
  <si>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</si>
  <si>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</si>
  <si>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</si>
  <si>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</si>
  <si>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</si>
  <si>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</si>
  <si>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</si>
  <si>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</si>
  <si>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</si>
  <si>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</si>
  <si>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</si>
  <si>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</si>
  <si>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</si>
  <si>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</si>
  <si>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</si>
  <si>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</si>
  <si>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</si>
  <si>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</si>
  <si>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</si>
  <si>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</si>
  <si>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</si>
  <si>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</si>
  <si>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</si>
  <si>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</si>
  <si>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</si>
  <si>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</si>
  <si>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</si>
  <si>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</si>
  <si>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</si>
  <si>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</si>
  <si>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</si>
  <si>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</si>
  <si>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</si>
  <si>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</si>
  <si>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</si>
  <si>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</si>
  <si>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</si>
  <si>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</si>
  <si>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</si>
  <si>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</si>
  <si>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</si>
  <si>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</si>
  <si>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</si>
  <si>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</si>
  <si>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</si>
  <si>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</si>
  <si>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</si>
  <si>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</si>
  <si>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</si>
  <si>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</si>
  <si>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</si>
  <si>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</si>
  <si>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</si>
  <si>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</si>
  <si>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</si>
  <si>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</si>
  <si>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</si>
  <si>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</si>
  <si>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</si>
  <si>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</si>
  <si>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</si>
  <si>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</si>
  <si>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</si>
  <si>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</si>
  <si>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</si>
  <si>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</si>
  <si>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</si>
  <si>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</si>
  <si>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</si>
  <si>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</si>
  <si>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</si>
  <si>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</si>
  <si>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</si>
  <si>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</si>
  <si>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</si>
  <si>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</si>
  <si>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</si>
  <si>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</si>
  <si>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</si>
  <si>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</si>
  <si>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</si>
  <si>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</si>
  <si>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</si>
  <si>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</si>
  <si>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</si>
  <si>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</si>
  <si>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</si>
  <si>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</si>
  <si>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</si>
  <si>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</si>
  <si>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</si>
  <si>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</si>
  <si>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</si>
  <si>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</si>
  <si>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</si>
  <si>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</si>
  <si>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</si>
  <si>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</si>
  <si>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</si>
  <si>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</si>
  <si>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</si>
  <si>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</si>
  <si>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</si>
  <si>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</si>
  <si>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</si>
  <si>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</si>
  <si>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</si>
  <si>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</si>
  <si>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</si>
  <si>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</si>
  <si>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</si>
  <si>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</si>
  <si>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</si>
  <si>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</si>
  <si>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</si>
  <si>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</si>
  <si>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</si>
  <si>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</si>
  <si>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</si>
  <si>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</si>
  <si>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</si>
  <si>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</si>
  <si>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</si>
  <si>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</si>
  <si>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</si>
  <si>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</si>
  <si>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</si>
  <si>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</si>
  <si>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</si>
  <si>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</si>
  <si>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</si>
  <si>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</si>
  <si>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</si>
  <si>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</si>
  <si>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</si>
  <si>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</si>
  <si>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</si>
  <si>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</si>
  <si>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</si>
  <si>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</si>
  <si>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</si>
  <si>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</si>
  <si>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</si>
  <si>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</si>
  <si>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</si>
  <si>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</si>
  <si>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</si>
  <si>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</si>
  <si>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</si>
  <si>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</si>
  <si>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</si>
  <si>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</si>
  <si>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</si>
  <si>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</si>
  <si>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</si>
  <si>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</si>
  <si>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</si>
  <si>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</si>
  <si>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</si>
  <si>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</si>
  <si>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</si>
  <si>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</si>
  <si>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</si>
  <si>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</si>
  <si>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</si>
  <si>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</si>
  <si>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</si>
  <si>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</si>
  <si>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</si>
  <si>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</si>
  <si>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</si>
  <si>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</si>
  <si>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</si>
  <si>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</si>
  <si>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</si>
  <si>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</si>
  <si>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</si>
  <si>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</si>
  <si>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</si>
  <si>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</si>
  <si>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</si>
  <si>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</si>
  <si>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</si>
  <si>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</si>
  <si>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</si>
  <si>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</si>
  <si>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</si>
  <si>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</si>
  <si>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</si>
  <si>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</si>
  <si>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</si>
  <si>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</si>
  <si>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</si>
  <si>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</si>
  <si>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</si>
  <si>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</si>
  <si>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</si>
  <si>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</si>
  <si>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</si>
  <si>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</si>
  <si>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</si>
  <si>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</si>
  <si>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</si>
  <si>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</si>
  <si>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</si>
  <si>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</si>
  <si>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</si>
  <si>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</si>
  <si>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</si>
  <si>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</si>
  <si>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</si>
  <si>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</si>
  <si>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</si>
  <si>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</si>
  <si>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</si>
  <si>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</si>
  <si>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</si>
  <si>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</si>
  <si>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</si>
  <si>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</si>
  <si>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</si>
  <si>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</si>
  <si>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</si>
  <si>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</si>
  <si>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</si>
  <si>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</si>
  <si>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</si>
  <si>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</si>
  <si>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</si>
  <si>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</si>
  <si>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</si>
  <si>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</si>
  <si>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</si>
  <si>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</si>
  <si>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</si>
  <si>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</si>
  <si>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</si>
  <si>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</si>
  <si>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</si>
  <si>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</si>
  <si>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</si>
  <si>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</si>
  <si>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</si>
  <si>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</si>
  <si>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</si>
  <si>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</si>
  <si>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</si>
  <si>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</si>
  <si>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</si>
  <si>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</si>
  <si>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</si>
  <si>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</si>
  <si>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</si>
  <si>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</si>
  <si>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</si>
  <si>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</si>
  <si>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</si>
  <si>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</si>
  <si>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</si>
  <si>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</si>
  <si>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</si>
  <si>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</si>
  <si>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</si>
  <si>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</si>
  <si>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</si>
  <si>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</si>
  <si>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</si>
  <si>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</si>
  <si>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</si>
  <si>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</si>
  <si>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</si>
  <si>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</si>
  <si>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</si>
  <si>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</si>
  <si>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</si>
  <si>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</si>
  <si>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</si>
  <si>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</si>
  <si>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</si>
  <si>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</si>
  <si>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</si>
  <si>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</si>
  <si>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</si>
  <si>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</si>
  <si>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</si>
  <si>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</si>
  <si>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</si>
  <si>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</si>
  <si>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</si>
  <si>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</si>
  <si>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</si>
  <si>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</si>
  <si>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</si>
  <si>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</si>
  <si>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</si>
  <si>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</si>
  <si>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</si>
  <si>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</si>
  <si>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</si>
  <si>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</si>
  <si>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</si>
  <si>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</si>
  <si>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</si>
  <si>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</si>
  <si>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</si>
  <si>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</si>
  <si>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</si>
  <si>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</si>
  <si>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</si>
  <si>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</si>
  <si>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</si>
  <si>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</si>
  <si>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</si>
  <si>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</si>
  <si>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</si>
  <si>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</si>
  <si>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</si>
  <si>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</si>
  <si>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</si>
  <si>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</si>
  <si>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</si>
  <si>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</si>
  <si>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</si>
  <si>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</si>
  <si>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</si>
  <si>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</si>
  <si>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</si>
  <si>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</si>
  <si>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</si>
  <si>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</si>
  <si>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</si>
  <si>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</si>
  <si>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</si>
  <si>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</si>
  <si>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</si>
  <si>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</si>
  <si>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</si>
  <si>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</si>
  <si>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</si>
  <si>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</si>
  <si>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</si>
  <si>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</si>
  <si>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</si>
  <si>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</si>
  <si>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</si>
  <si>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</si>
  <si>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</si>
  <si>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</si>
  <si>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</si>
  <si>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</si>
  <si>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</si>
  <si>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</si>
  <si>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</si>
  <si>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</si>
  <si>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</si>
  <si>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</si>
  <si>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</si>
  <si>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</si>
  <si>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</si>
  <si>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</si>
  <si>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</si>
  <si>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</si>
  <si>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</si>
  <si>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</si>
  <si>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</si>
  <si>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</si>
  <si>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</si>
  <si>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</si>
  <si>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</si>
  <si>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</si>
  <si>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</si>
  <si>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</si>
  <si>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</si>
  <si>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</si>
  <si>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</si>
  <si>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</si>
  <si>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</si>
  <si>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</si>
  <si>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</si>
  <si>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</si>
  <si>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</si>
  <si>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</si>
  <si>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</si>
  <si>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</si>
  <si>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</si>
  <si>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</si>
  <si>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2021-76-76003422020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</si>
  <si>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</si>
  <si>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FREDY ADALBERTO MARTINEZ ASTUDILLO</t>
  </si>
  <si>
    <t>CARRERA 51A No. 7 - 17 OESTE BARRIO EL CORTIJO</t>
  </si>
  <si>
    <t>5512262</t>
  </si>
  <si>
    <t>hinfantil.lleras.camargo@gmail.com</t>
  </si>
  <si>
    <t>EL PRESENTE CONTRATO TIENE POR OBJETO LA ASISTENCIA DE 40 MENORES DE AMBOS SEXOS CUYAS EDADES OSCILAN ENTRE LOS DOS MESES Y LOS 6 AÑOS, PARA SU ATENCION DIURNA EN LA INSTITUCION.</t>
  </si>
  <si>
    <t xml:space="preserve">EL OBJETO DEL PRESENTE CONTRATO CONSISTE EN PRESTAR ASISTENCIA INTEGRAL DIURNA A NIÑOS DE AMBOS SEXOS MENORES DE 7 AÑOS EN LA INSTITUCION </t>
  </si>
  <si>
    <t xml:space="preserve">EL PRESENTE CONTRATO TIENE COMO OBJETO LA PRESTACION DE SERVICIOS DE ATENCION INTEGRAL DIURNA A NIÑOS DE AMBOS SEXOS MENORES DE 7 AÑOS EN EL CENTRO DENOMINADO HOGAR INFANTIL LLERAS CAMARGO. </t>
  </si>
  <si>
    <t>EL OBJETO DE ESTE CONTRATO ES DE OBTENER DEL CONTRATISTA BAJO SU EXCLUSIVA RESPONSABILIDAD Y CON EL PERSONAL QUE CONTRATA BAJO SU DEPENDENCIA, LA COOPERACION NECESARIA PARA LA PRESTACION DEL SERVICIO PUBLICO A CARGO DEL INSTITUTO COLOMBIANO DE BIENESTAR FAMILIAR, MEDIANTE ELDESARROLLO Y CUMPLIMIENTO DE LAS SIGUIENTES ACTIVIDADES: 1. ADMINISTRAR UN HOGAR INFANTIL, PARA L PRESTACION DE SERVCIO INTEGRAL A: 180 NIÑOS DE PREESCOLARES EN JARDIN 60 Y 60 DE SALACUNA. 2. REALIZAR ACTIVIDADES QUE PROMUEBAN Y ESTIMULEN EN LOS NIÑOS EL DESARROLLO PSICOMOTOR, LA PERSEPCION SENSIBLE, SU INTEGRACION SOCIAL Y EL APRESTAMIENTO PARA ACTIVIDADES ESCOLARES.</t>
  </si>
  <si>
    <t xml:space="preserve">EL OBJETO DE ESTE CONTRATO ES DE OBTENER DEL CONTRATISTA BAJO SU EXCLUSIVA RESPONSABILIDAD Y CON EL PERSONAL QUE CONTRATA BAJO SU DEPENDENCIA, LA COOPERACION NECESARIA PARA LA PRESTACION DEL SERVICIO PUBLICO A CARGO DEL INSTITUTO COLOMBIANO DE BIENESTAR FAMILIAR, MEDIANTE ELDESARROLLO Y CUMPLIMIENTO DE LAS SIGUIENTES ACTIVIDADES: 1. ADMINISTRAR UN HOGAR INFANTIL, PARA L PRESTACION DE SERVCIO INTEGRAL A: 180 NIÑOS DE PREESCOLARES EN JARDIN 60 Y 60 DE SALACUNA. 2. REALIZAR ACTIVIDADES QUE PROMUEBAN Y ESTIMULEN EN LOS NIÑOS EL DESARROLLO PSICOMOTOR.  </t>
  </si>
  <si>
    <t xml:space="preserve">EL OBJETO DEL PRESENTE CONTRATO ES EL DE LA PRESTACION DE SERVICIO DE ATENCION INTEGRAL AL PREESCOLAR EN EL HOGAR INFANTIL A 180 NIÑOS PREESCOLARES EN JARDIN Y 50 NIÑOS EN SALA CUNA DIARIAMENTE CON EL FIN DE SUPLIR Y COMPLEMENTAR TRANSITORIAMENTE LA PROTECCION FAMILIAR Y PROCURAR SU DESARROLLO INTEGRAL. </t>
  </si>
  <si>
    <t xml:space="preserve">EL OBJETO DEL PRESENTE CONTRATO ES LA ATENCION INTEGRAL AL MENOR DE 7 AÑOS EN LA MODALIDAD QUE DE ACUERDO CON LAS NECESIDADES DEL SERVICIO ESTABLEZCA EL INSTTUTO. </t>
  </si>
  <si>
    <t>EL OBJETO DEL PRESENTE CONTRATO ES LA ATENCION INTEGRAL AL MENOR DE 7 AÑOS.</t>
  </si>
  <si>
    <t>EL OBJETO DEL PRESENTE CONTRATO ES EJECUTAR PROGRAMAS DE ATENCION AL MENOR, AL JOVEN Y LA FAMILIA, PROMOVIENDO LA PARTICIPACION DE LA COMUNIDAD Y DE LAS ENTIDADES PUBLICAS Y PRIVADAS DE ACUERDO CON LAS MODALIDADES TRADICIONAL Y NUEVA MODALIDAD.</t>
  </si>
  <si>
    <t>EL OBJETO DEL PRESENTE CONTRATO ES LA ADMINISTRACIÓN Y EJECUCIÓN A PARTIR DEL HOGAR INFANTIL DE LAS SIGUIENTES ACCIONES QUE LA LEY ASIGNADO AL INSTITUTO PARA LOGRAR CON LA PARTICIPACIÓN DE LA FAMILIA Y LA COMUNIDAD ATENCIÓN INTEGRAL DEL NIÑO MENORES DE 7 AÑOS: ACCIONES CON LOS NIÑOS: ATENCIÓN DIRECTA A 425 EN MODALIDAD TRADICIONAL Y ATENCIÓN DIRECTA A 150 EN MODALIDADES,  ACCIONES HASTA CON 10 PADRES DE FAMILIA, JÓVENES Y OTROS ADULTOS DE LA COMUNIDAD, VINCULADOS AL PROCESO DE ATENCIÓN INTEGRAL AL NIÑO.</t>
  </si>
  <si>
    <t>EL CONTRATISTA A TRAVÉS DEL HOGAR INFANTIL BARRIO LLERAS CAMARGO ATENDERA  EL DESARROLLO DE LOS NIÑOS MENORES DE 7 AÑOS ASÍ 430 NIÑOS EN LA MODALIDAD TRADICIONAL DE ATENSIÓN INSTITUCIONAL JORNADA COMPLETA Y PARCIAL 150 EN MODALIDADES NO CONVENCIONALES, PROMOVIENDO  LA ORGANIZACIÓN  Y PARTICIPACION COMUNITARIA PARA EJECUTAR ACCIONES TENDIENTES AL MEJORAMIENTO DE CONDICIONES DE VIDA Y ATENCION DIRECTA A NIÑOS EN EDAD PREESCOLAR.</t>
  </si>
  <si>
    <t xml:space="preserve">EL CONTRATISTA A TRAVES DE LOS RESTAURANTES ESCOLARES DETERMINADOS EN RELACION ADJUNTA QUE HACE PARTE INTEGRANTE DEL PRESENTE CONTRATO, SE COMPROMETE A PROPENDER POR EL MEJORAMIENTO DE LA SITUACION  NUTRICIONAL Y ALIMENTARIA DE LOS NIÑOS EN EDAD ESCOLAR DE 7 A 14 AÑOS, MATRICULADOS O NO EN LAS ESCUELAS PRIMARIAS OFICIALES DE LAS AREAS URBANA Y RURAL DEL MUNICIPIO DE CALI ATENDIENDO UN CUPO DE 400 MENORES. </t>
  </si>
  <si>
    <t xml:space="preserve">EL PRESENTE CONTRATO TIENE POR OBJETO PROVEER AL CONTRATISTA DE LOS RECURSOS DE QUE TRATA LA CLAUSULA TERCERA, PARA QUE ESTE ADMINISTRE EL HOGAR INFANTIL GUARDERIA INFANTIL BARRIO LLERAS CAMARGO Y A TRAVES DEL MISMO BRINDE ATENCION INTEGRAL A NIÑOS MENORES DE 5 AÑOS, ENAQUELLOS  MUNICIPIOS DONDE FUNCIONEN  EL PROGRAMA  CERO (0 ) Y DONDE NO ESTE IMPLEMENTADO, SE DEBE BRINDAR  ATENCION AL MENOR HASTA LOS 7 AÑOS, INVOLUCRANDO SU CONTEXTO FAMILIAR. </t>
  </si>
  <si>
    <t xml:space="preserve">EL PRESENTE CONTRATO TIENE POR OBJETO PROVEER AL CONTRATISTA DE LOS RECURSOS DE QUE TRATA LA CLAUSULA TERCERA, PARA QUE ESTE ADMINISTRE LA GUARDERIA INFANTIL BARRIO LLERAS CAMARGO Y A TRAVES DEL MISMO BRINDE ATENCION INTEGRAL A NIÑOS MENORES DE 5 AÑOS EN EL MUNICIPIO DONDE FUNCIONA EL GRADO CERO (0 ) Y DONDE NO ESTE IMPLEMENTADO, SE DEBE BRINDAR ATENCION HASTA LOS 6 AÑOS, INVOLUCRANDO SU CONTEXTO FAMILIAR </t>
  </si>
  <si>
    <t>EL PRESENTE CONTRATO TIENE POR OBJETO PROVEER AL CONTRATISTA DE LOS RECURSOS DE QUÉ TRATA LA CLÁUSULA TERCERA PARA QUE ESTÉ ADMINISTRE EL HOGAR INFANTIL LLERAS CAMARGO Y A TRAVÉS DEL MISMO BRINDE ATENCIÓN A LAS NECESIDADES BÁSICAS DE PROTECCIÓN, NUTRICIÓN Y DESARROLLO INDIVIDUAL A LOS NIÑOS MENORES DE SEIS AÑOS INVOLUCRANDO SU CONTEXTO FAMILIAR.</t>
  </si>
  <si>
    <t>EL PRESENTE CONTRATO TIENE POR OBJETO PROVEER AL CONTRATISTA DE LOS RECURSOS DE QUÉ TRATA LA CLÁUSULA TERCERA PARA QUE ESTÉ ADMINISTRE EL HOGAR INFANTIL LLERAS CAMARGO Y A TRAVÉS DEL MISMO BRINDE ATENCIÓN A LAS NECESIDADES BÁSICAS DE PROTECCIÓN, NUTRICIÓN Y DESARROLLO INDIVIDUAL A LOS NIÑOS MENORES DE 6 AÑOS INVOLUCRANDO SU CONTEXTO FAMILIAR.</t>
  </si>
  <si>
    <t>EL PRESENTE CONTRATO TIENE POR OBJETO BRINDAR,  A TRAVES DEL HOGAR INFANTIL LLERAS CAMARGO,   ATENCION A LAS NECESIDADES BASICAS DE PROTECCION, NUTRICION, DESARROLLO INTEGRAL Y SOCIAL, A LOS A NIÑOS  Y NIÑAS MENORES  DE SEIS (6) AÑOS,   INVOLUCRANDO SU CONTEXTO FAMILIAR  Y  SOCIAL,  CONFORSME A LAS NORMAS Y LINEAMIENTOS TECNICO ADMINISTRATIVOS DEL ICBF, LOS CUALES  HACEN PARTE  DEL PRESENTE CONTRATO PARA LO  CUAL EL INSTITUTO PROVEERA AL CONTRATISTA DE LOS RECURSOS DE QUE TRATA LA CLAUSULA  CUARTA.</t>
  </si>
  <si>
    <t>EL PRESENTE CONTRATO TIENE POR OBJETO BRINDAR,  A TRAVES DEL HOGAR INFANTIL LLERAS CAMARGO,   ATENCION A LAS NECESIDADES BASICAS DE PROTECCION, NUTRICION, DESARROLLO INTEGRAL Y SOCIAL, A LOS A NIÑOS  Y NIÑAS MENORES  DE SEIS (6)  INVOLUCRANDO SU CONTEXTO FAMILIAR  Y  SOCIAL, PRIORIZANDO LA ATENCION A NIÑOS DE PADRES O MADRES TRABAJADORES PERTENECIENTES A LOS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</si>
  <si>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CONTRATO TIENE POR OBJETO BRINDAR  A TRAVES DEL HOGAR INFANTIL  ATENCION  A NIÑOS  Y NIÑAS DE 3 MESES HASTA 5  INVOLUCRANDO SU CONTEXTO FAMILIAR  Y COMUNITARIO, CONFORME  A LOS ESTANDARES Y LINEAMIENTOS EMANADOS DEL ICBF, PARA LO CUAL EL INSTITUTO PROVEERA AL CONTRATISTA DE LOS RECURSOS DE QUE TRATA LA CLAUSULA QUINTA.</t>
  </si>
  <si>
    <t>BRINDAR ATENCIÓN A NIÑOS Y NIÑAS DE 6 MESES (6 ) Y HASTA LOS 6 AÑOS  EN LA GUARDERIA  INFANTIL DEL  BARRIO LLERAS CAMARGO</t>
  </si>
  <si>
    <t>BRINDAR ATENCIÓN A NIÑOS Y NIÑAS ENTRE 6 MESES (6 ) Y HASTA 71 MESES  DE EDAD EN EL HOGAR INFANTIL ,  DANDO  PRIORIDAD A LOS NIÑOS Y NIÑAS PERTENECIENTES A LOS NIVELES I Y II DEL SISBEN.</t>
  </si>
  <si>
    <t>BRINDAR ATENCIÓN INTEGRAL A NIÑOS Y NIÑAS ENTRE 6 MESES Y HASTA 71 MESES  DE EDAD EN EL HOGAR INFANTIL  PERTENECIENTES AL NIVEL UNO Y DOS DEL SISBEN HIJOS DE PADRES TRABAJADORES,  DANDO  PRIORIDAD A LOS NIÑOS Y NIÑAS PERTENECIENTES A FAMILIAS EN SITUACION DE DESPLAZAMIENTO.</t>
  </si>
  <si>
    <t>BRINDAR ATENCIÓN INTEGRAL A NIÑOS Y NIÑAS ENTRE LOS 6 MESES Y   5 AÑOS 11 MESES DE EDAD EN EL HOGAR INFANTIL   DANDO PRIORIDAD A LOS NIÑOS Y NIÑAS PERTENECIENTES A LOS NIVELES I Y II DEL SISBEN,  A LOS HIJOS DE PADRES TRABAJADORES  DANDO  PRIORIDAD A LOS NIÑOS Y NIÑAS PERTENECIENTES A FAMILIAS EN SITUACION DE DESPLAZAMIENTO.</t>
  </si>
  <si>
    <t>BRINDAR ATENCIÓN INTEGRAL A NIÑOS Y NIÑAS ENTRE LOS 6 MESES Y HASTA MENORES DE LOS   5 AÑOS DE EDAD, CON VULNERABILIDAD ECONÓMICA Y SOCIAL. DANDO PRIORIDAD A LOS NIÑOS Y NIÑAS PERTENECIENTES A LOS NIÑOS  PERTENECIENTOS A LOS NIVELES I Y II DEL SISBEN, A  QUIENES, POR RAZONES DE TRABAJO DE SUS PADRES O ADULTOS RESPONSABLES DE SU CUIDADO, PERMANECEN SOLOS TEMPORALMENTE Y A LOS HIJOS DE FAMILIAS EN SITUACION DE DESPLAZAMIENTO.</t>
  </si>
  <si>
    <t>BRINDAR ATENCIÓN INTEGRAL A NIÑOS Y NIÑAS ENTRE LOS 6 MESES Y MENORES DE  5 AÑOS DE EDAD, CON VULNERABILIDAD ECONÓMICA Y SOCIAL. PRIORITARIAMENTE A QUIENES, POR RAZONES DE TRABAJO DE SUS PADRES O ADULTOS RESPONSABLES DE SU CUIDADO, PERMANECEN SOLO TEMPORALMENTE Y A LOS HIJOS DE FAMILIAS EN SITUACION DE DESPLAZAMIENTO.</t>
  </si>
  <si>
    <t>BRINDAR ATENCIÓN INTEGRAL A NIÑOS Y NIÑAS ENTRE  6 MESES Y MENORES DE  5 AÑOS DE EDAD, CON VULNERABILIDAD ECONÓMICA Y SOCIAL. PRIORITARIAMENTE A QUIENES, POR RAZONES DE TRABAJO DE SUS PADRES O ADULTOS RESPONSABLES DE SU CUIDADO, PERMANECEN SOLO TEMPORALMENTE Y A TODOS LOS HIJOS DE FAMILIAS EN SITUACION DE DESPLAZAMIENTO.</t>
  </si>
  <si>
    <t>BRINDAR ATENCIÓN INTEGRAL A NIÑOS Y NIÑAS ENTRE LOS 6 MESES Y MENORES DE  5 AÑOS DE EDAD, CON VULNERABILIDAD ECONÓMICA Y SOCIAL. PRIORITARIAMENTE A QUIENES, POR RAZONES DE TRABAJO DE SUS PADRES O ADULTOS RESPONSABLES DE SU CUIDADO, PERMANECEN SOLO TEMPORALMENTE Y A TODOS LOS HIJOS DE FAMILIAS EN SITUACION DE DESPLAZAMIENTO.</t>
  </si>
  <si>
    <t>ATENDER A LA PRIMERA INFANCIA EN EL MARCO DE LA ESTRATEGIA DE CERO A SIEMPRE DE CONFORMIDAD CON LA DIRECTRICES, LINEAMIENTOS Y PARAMETROS ESTABLECIDOS POR EL ICBF, ASI COMO REGULAR LAS RELACIONES ENTRE LAS PARTES DERIVADAS DE LA ENTREGA DE APORTES DEL ICBF, A LA ENTIDAD ADMINITRADORA DEL SERVICIO, PARA QUE ESTE ASUMA CON SU PERSONAL Y BAJO SU ESCLUSIVA RESPONSABILIDAD DICHA ATENCION.</t>
  </si>
  <si>
    <t>PRESTAR EL SERVICIO DE ATENCIÓN, EDUCACIÓN INICIAL Y CUIDADO A NIÑOS Y NIÑAS MENORES DE CINCO (5) AÑOS, O HASTA SU INGRESO AL GRADO DE TRANSICIÓN, CON EL FIN DE PROMOVER EL DESARROLLO DE INTEGRAL DE LA PRIMERA INFANCIA CON CALIDAD DE CONFORMIDAD CON LOS LINEAMIENTOS, EL MANUAL OPERATIVO, LAS DIRECTRICES PARÁMETROS Y ESTÁNDARES ESTABLECIDOS POR EL ICBF, EN EL MARCO DE LAS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</si>
  <si>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DE INTEGRAL DE LA PRIMERA INFANCIA CON CALIDAD DE CONFORMIDAD CON LOS LINEAMIENTOS, EL MANUAL OPERATIVO, LAS DIRECTRICES PARÁMETROS Y ESTÁNDARES ESTABLECIDOS POR EL ICBF, EN EL MARCO DE LA ESTRATEGIA DE ATENCIÓN INTEGRAL “DE CERO A SIEMPRE”</t>
  </si>
  <si>
    <t>PRESTAR EL SERVICIO DE ATENCIÓN INTEGRAL A NIÑOS Y NIÑAS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INFANTILES.</t>
  </si>
  <si>
    <t>PRESTAR EL SERVICIO DE  EDUCACIÓN INICIAL DE ATENCION INTEGRAL  A NIÑOS Y NIÑAS MENORES DE CINCO (5) AÑOS O HASTA SU INGRESO AL GRADO DE TRANSICIÓN DE  CONFORMIDAD CON EL MANUAL OPERATIVO DE LA MODALIDAD Y  LAS DIRECTRICES ESTABLECIDAS  POR EL ICBF, EN   ARMONIA  CON LAS POLITICA DE ESTADO PARA EL DESARROLLO  INTEGRAL DE LA PRIMERA INFANCIA  “DE CERO A SIEMPRE” EN EL SERVICIO DE HOGARES INFANTILES.</t>
  </si>
  <si>
    <t>PRESTAR EL SERVICIO DE HOGARES INFANTILES H.I. DE CONFORMIDAD CON EL MANUAL OPERATIVO DE LA MODALIDAD INSTITUCIONAL Y LAS DIRECTRICES ESTABLECIDOS POR EL ICBF, EN ARMONIA CON LA POLITICA DE ESTADO PARA EL DESARROLLO INTEGRAL DE LA PRIMERA INFANCIA DE CERO A SIEMPRE.</t>
  </si>
  <si>
    <t>76.79.0381</t>
  </si>
  <si>
    <t>76.80.0071</t>
  </si>
  <si>
    <t>76.18.82.084</t>
  </si>
  <si>
    <t>00.18.83.087</t>
  </si>
  <si>
    <t>00.18.84.045</t>
  </si>
  <si>
    <t>76.18.85.71</t>
  </si>
  <si>
    <t>76.18.86.242</t>
  </si>
  <si>
    <t>76.18.87.031</t>
  </si>
  <si>
    <t>76.18.87.280</t>
  </si>
  <si>
    <t>76.18.90.055</t>
  </si>
  <si>
    <t>76.18.91.235</t>
  </si>
  <si>
    <t>76.18.92.054</t>
  </si>
  <si>
    <t>76.18.92.286</t>
  </si>
  <si>
    <t>76.18.94.1057</t>
  </si>
  <si>
    <t>76.18.94.0420</t>
  </si>
  <si>
    <t>76.18.95.0090</t>
  </si>
  <si>
    <t>76.18.96.0421</t>
  </si>
  <si>
    <t>76.18.97.0520</t>
  </si>
  <si>
    <t>76.18.98.0045</t>
  </si>
  <si>
    <t>76.26.99.0151</t>
  </si>
  <si>
    <t>76.26.00.0020</t>
  </si>
  <si>
    <t>76.26.01.625</t>
  </si>
  <si>
    <t>76.26.02.29</t>
  </si>
  <si>
    <t>76.26.04.022</t>
  </si>
  <si>
    <t>76.26.05.0010</t>
  </si>
  <si>
    <t>76.26.06.020</t>
  </si>
  <si>
    <t>76.26.07.1054</t>
  </si>
  <si>
    <t>76.26.09.263</t>
  </si>
  <si>
    <t>76.26.09.716</t>
  </si>
  <si>
    <t>76.26.10.0044</t>
  </si>
  <si>
    <t>76.26.11.331</t>
  </si>
  <si>
    <t>76.26.12.13</t>
  </si>
  <si>
    <t>76.26.12.628</t>
  </si>
  <si>
    <t>76.26.12.110</t>
  </si>
  <si>
    <t>76.26.12.959</t>
  </si>
  <si>
    <t>76.26.15.21</t>
  </si>
  <si>
    <t>76.26.16.296</t>
  </si>
  <si>
    <t>76.26.16.877</t>
  </si>
  <si>
    <t>76.26.17.859</t>
  </si>
  <si>
    <t>76.26.18.518</t>
  </si>
  <si>
    <t>76.26.19.0229</t>
  </si>
  <si>
    <t>76.26.20.342</t>
  </si>
  <si>
    <t>PUBLICO</t>
  </si>
  <si>
    <t>INSTITUTO COLOMBIANO DE BIENESTAR FAMILIAR -ICBF</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</si>
  <si>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</si>
  <si>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ENTRE LOS 6 MESES Y MENORES DE  5 AÑOS DE EDAD, CON VULNERABILIDAD ECONÓMICA Y SOCIAL. PRIORITARIAMENTE A QUIENES, POR RAZONES DE TRABAJO DE SUS PADRES O ADULTOS RESPONSABLES DE SU CUIDADO, PERMANECEN SOLOS TEMPORALMENTE Y A TODOS LOS HIJOS DE FAMILIAS EN SITUACION DE DESPLAZAMIENTO.</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</si>
  <si>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</si>
  <si>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76.26.08.17</t>
  </si>
  <si>
    <t xml:space="preserve">BRINDAR ATENCION A NIÑOS Y NIÑAS ENTRE LOS SEIS MESES Y MENORES DE LOS CINCO AÑOS  ONCE MESES DE EDAD, CON VULNERABILIDAD ECONÓMICA Y SOCIAL, DANDO PRIORIDAD A LOS NIÑOS Y NIÑAS PERTENECIENTES A LOS NIVELES I Y II DEL SISBEN A QUIENES POR RAZONES DE TRABAJO DE SUS PADRES O ADULTOS RESPONSABLES PERMANECEN SOLOS TEMPORALMENTE Y A LOS HIJOS DE FAMILIAS EN SITUACION DE DESPLAZAMIENTO.   </t>
  </si>
  <si>
    <t xml:space="preserve">EL PRESENTE CONTRATO TIENE POR OBJETO  LA PRESTACION, POR PARTE DE LA ENTIDAD ADMINISTRADORA CONTRATANTE, DE SERVICIOS DE PROTECCION PREVENTIVA EN  HOGARES INFANTILES  DE ATENCION INTEGRAL AL PREESCOLAR DE ACUERDO CON LAS NORMAS QUE EMANEN DE  LA JUNTA DIRECTIVA  Y DE LA DIRECCION GENERAL DEL INSTITUTO,  CON SUJECIÓN A LOS PRINCIPIOS FUNDAMENTALES DESARROLLADOS POR EL SISTEMA NACIONAL DE BIENESTAR FAMILIAR. </t>
  </si>
  <si>
    <t>PROVEER AL CONTRATISTA DE LOS RECURSOS NECESARIOS PARA PROPICIAR A TRAVES DEL HOGAR INFANTIL EL DESARROLLO DE LOS NIÑOS MENORES DE 7 AÑOS ASI: 430 EN LA MODALIDAD TRADICIONAL DE ATENCION INSTITUCIONAL EN JORNADA COMPLETA O PARCIAL Y 150 NIÑOS EN NUEVAS MODALIDADES, PROPICIANDO LA ORGANIZACION Y PARTICIPACION COMUNITARIA PARA EJECUTAR ACCIONES TENDIENTES AL MEJORAMIENTO DE CONDICIONES DE VIDA DE ATENCION DIRECTA A NIÑOS DE 3 A 7 AÑOS.</t>
  </si>
  <si>
    <t>PROVEER AL CONTRATISTA DE LOS RECURSOS NECESARIOS PARA PROPICIAR A TRAVES DEL HOGAR INFANTIL EL DESARROLLO DE LOS NIÑOS MENORES DE 7 AÑOS ASI: 430 EN LA MODALIDAD TRADICIONAL DE ATENCION INSTITUCIONAL EN JORNADA COMPLETA O PARCIAL Y 150 NIÑOS EN NUEVAS MODALIDADES, PROPICIANDO LA ORGANIZACION Y PARTICIPACION COMUNITARIA PARA EJECUTAR ACCIONES TENDIENTES AL MEJORAMIENTO DE CONDICIONES DE VIDA DE ATENCION DIRECTA A NIÑOS EN EDAD PREESCOLAR.</t>
  </si>
  <si>
    <t>EL CONTRATISTA SE OBLIGA A PRESTAR ATENCION A NIÑOS MENORES DE 7 AÑOS, PROPICIANDO SU DESARROLLO INTEGRAL, CON LA PARTICIPACION ORGANIZADA DE LA COMUNIDAD MEDIANTE EL MEJORAMIENTO DE LAS CONDICIONES DE VIDA Y EL ENRIQUECIMIENTO DE LA CALIDAD DE RELACIONES CON SU FAMILIA Y CON LOS DEMAS GRUPOS QUE CONFORMAN SU MEDIO SOCIAL ASÍ 430 NIÑOS EN LA MODALIDAD TRADICIONAL DE ATENCIÓN INSTITUCIONAL JORNADA COMPLETA Y PARCIAL 100 EN MODALIDADES NO CONVENCIONALES.</t>
  </si>
  <si>
    <t xml:space="preserve">EL OBJETO DEL PRESENTE CONTRATO ES EL DE ENTREGAR APORTE PARA INVERSION FISICA, CON EL FIN DE QUE EL CONTRATISTA EJECUTE LA PARTIDA ASIGNADA, REMODELACION- MANTENIMIENTO, AMPLIACION, DOTACION Y EQUIPOS PARA EL NIÑO. </t>
  </si>
  <si>
    <t>BRINDAR ATENCION A  A NIÑOS  Y NIÑAS MENORES DE 6 AÑOS  INVOLUCRANDO SU CONTEXTO FAMILIAR  Y COMUNITARIO,  DE  CONFORMIDAD  CON LOS   LINEAMIENTOS TECNICO ADMINISTRATIVOS DEL  ICBF QUE FORMAN PARTE INTEGRAL DEL PRESENTE CONTRATO Y PARA LO CUAL EL  ICBF APORTARA AL CONTRATIDSTA LOS RECURSOS DE QUE TRATA LA CLAUSULA CUARTA.</t>
  </si>
  <si>
    <t>BRINDAR ATENCIÓN A PRIMERA INFANCIA NIÑOS Y NIÑAS MENORES DE  5 AÑOS DE FAMILIAS EN SITUACION DE VULNERABILIDAD ECONÓMICA. SOCIAL, CULTURAL, NUTRICIONAL Y PSICOAFECTIVA, A TRAVÉS DE LOS HOGARES COMUNITARIOS DE BIENESTAR MODALIDADES: 0 A 5 AÑOS EN LAS SIGUIENTES FORMAS DE ATENCION: FAMILIARES MULTIPLES, GRUPALES Y EN LA MODALIDAD FAMI APOYAR A LA S FAMILIAS EN DESARROLLO CON MUJERES GESTANTES, MADRES LACTANTES Y NIÑOS Y NIÑAS DE DOS AÑOS QUE SE ENCUENTREN EN VULNERABILIDAD PSICOAFECTIVA, NUTRICIONAL, ECONÓMICA Y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</si>
</sst>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1" t="str">
        <f>HYPERLINK("#MI_Oferente_Singular!A114","CAPACIDAD RESIDUAL")</f>
        <v>CAPACIDAD RESIDUAL</v>
      </c>
      <c r="F8" s="232"/>
      <c r="G8" s="233"/>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1" t="str">
        <f>HYPERLINK("#MI_Oferente_Singular!A162","TALENTO HUMANO")</f>
        <v>TALENTO HUMANO</v>
      </c>
      <c r="F9" s="232"/>
      <c r="G9" s="233"/>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1" t="str">
        <f>HYPERLINK("#MI_Oferente_Singular!F162","INFRAESTRUCTURA")</f>
        <v>INFRAESTRUCTURA</v>
      </c>
      <c r="F10" s="232"/>
      <c r="G10" s="233"/>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3" t="s">
        <v>1033</v>
      </c>
      <c r="I15" s="32" t="s">
        <v>2624</v>
      </c>
      <c r="J15" s="108"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67">
        <v>890305430</v>
      </c>
      <c r="C20" s="5"/>
      <c r="D20" s="73"/>
      <c r="E20" s="5"/>
      <c r="F20" s="5"/>
      <c r="G20" s="5"/>
      <c r="H20" s="234"/>
      <c r="I20" s="139" t="s">
        <v>1155</v>
      </c>
      <c r="J20" s="140" t="s">
        <v>1035</v>
      </c>
      <c r="K20" s="141">
        <v>1430304800</v>
      </c>
      <c r="L20" s="142">
        <v>44242</v>
      </c>
      <c r="M20" s="142">
        <v>44561</v>
      </c>
      <c r="N20" s="125">
        <f>+(M20-L20)/30</f>
        <v>10.633333333333333</v>
      </c>
      <c r="O20" s="128"/>
      <c r="U20" s="124"/>
      <c r="V20" s="105">
        <f ca="1">NOW()</f>
        <v>44193.833765162039</v>
      </c>
      <c r="W20" s="105">
        <f ca="1">NOW()</f>
        <v>44193.833765162039</v>
      </c>
    </row>
    <row r="21" spans="1:23" ht="30" customHeight="1" outlineLevel="1" x14ac:dyDescent="0.25">
      <c r="A21" s="9"/>
      <c r="B21" s="71"/>
      <c r="C21" s="5"/>
      <c r="D21" s="5"/>
      <c r="E21" s="5"/>
      <c r="F21" s="5"/>
      <c r="G21" s="5"/>
      <c r="H21" s="70"/>
      <c r="I21" s="139"/>
      <c r="J21" s="140"/>
      <c r="K21" s="141"/>
      <c r="L21" s="142"/>
      <c r="M21" s="142"/>
      <c r="N21" s="125">
        <f t="shared" ref="N21:N35" si="0">+(M21-L21)/30</f>
        <v>0</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HOGAR INFANTIL BARRIO LLERAS CAMARGO</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2" t="s">
        <v>2758</v>
      </c>
      <c r="C48" s="114" t="s">
        <v>2757</v>
      </c>
      <c r="D48" s="111">
        <v>27</v>
      </c>
      <c r="E48" s="135">
        <v>26665</v>
      </c>
      <c r="F48" s="135">
        <v>27029</v>
      </c>
      <c r="G48" s="150">
        <f>IF(AND(E48&lt;&gt;"",F48&lt;&gt;""),((F48-E48)/30),"")</f>
        <v>12.133333333333333</v>
      </c>
      <c r="H48" s="112" t="s">
        <v>2682</v>
      </c>
      <c r="I48" s="111" t="s">
        <v>1033</v>
      </c>
      <c r="J48" s="111" t="s">
        <v>1035</v>
      </c>
      <c r="K48" s="113">
        <f>96000+21600</f>
        <v>117600</v>
      </c>
      <c r="L48" s="109" t="s">
        <v>1148</v>
      </c>
      <c r="M48" s="110">
        <v>1</v>
      </c>
      <c r="N48" s="114" t="s">
        <v>27</v>
      </c>
      <c r="O48" s="109" t="s">
        <v>1148</v>
      </c>
      <c r="P48" s="78"/>
    </row>
    <row r="49" spans="1:16" s="6" customFormat="1" ht="24.75" customHeight="1" x14ac:dyDescent="0.25">
      <c r="A49" s="133">
        <v>2</v>
      </c>
      <c r="B49" s="112" t="s">
        <v>2758</v>
      </c>
      <c r="C49" s="114" t="s">
        <v>2757</v>
      </c>
      <c r="D49" s="111">
        <v>43</v>
      </c>
      <c r="E49" s="135">
        <v>27030</v>
      </c>
      <c r="F49" s="135">
        <v>27394</v>
      </c>
      <c r="G49" s="150">
        <f t="shared" ref="G49:G50" si="2">IF(AND(E49&lt;&gt;"",F49&lt;&gt;""),((F49-E49)/30),"")</f>
        <v>12.133333333333333</v>
      </c>
      <c r="H49" s="112" t="s">
        <v>2683</v>
      </c>
      <c r="I49" s="111" t="s">
        <v>1033</v>
      </c>
      <c r="J49" s="111" t="s">
        <v>1035</v>
      </c>
      <c r="K49" s="113">
        <v>96000</v>
      </c>
      <c r="L49" s="114" t="s">
        <v>1148</v>
      </c>
      <c r="M49" s="110">
        <v>1</v>
      </c>
      <c r="N49" s="114" t="s">
        <v>27</v>
      </c>
      <c r="O49" s="109" t="s">
        <v>1148</v>
      </c>
      <c r="P49" s="78"/>
    </row>
    <row r="50" spans="1:16" s="6" customFormat="1" ht="24.75" customHeight="1" x14ac:dyDescent="0.25">
      <c r="A50" s="133">
        <v>3</v>
      </c>
      <c r="B50" s="112" t="s">
        <v>2758</v>
      </c>
      <c r="C50" s="114" t="s">
        <v>2757</v>
      </c>
      <c r="D50" s="111">
        <v>4</v>
      </c>
      <c r="E50" s="135">
        <v>27395</v>
      </c>
      <c r="F50" s="135">
        <v>28125</v>
      </c>
      <c r="G50" s="150">
        <f t="shared" si="2"/>
        <v>24.333333333333332</v>
      </c>
      <c r="H50" s="112" t="s">
        <v>2684</v>
      </c>
      <c r="I50" s="111" t="s">
        <v>1033</v>
      </c>
      <c r="J50" s="111" t="s">
        <v>1035</v>
      </c>
      <c r="K50" s="113">
        <f>372800+720000</f>
        <v>1092800</v>
      </c>
      <c r="L50" s="114" t="s">
        <v>1148</v>
      </c>
      <c r="M50" s="110">
        <v>1</v>
      </c>
      <c r="N50" s="114" t="s">
        <v>27</v>
      </c>
      <c r="O50" s="109" t="s">
        <v>1148</v>
      </c>
      <c r="P50" s="78"/>
    </row>
    <row r="51" spans="1:16" s="6" customFormat="1" ht="24.75" customHeight="1" outlineLevel="1" x14ac:dyDescent="0.25">
      <c r="A51" s="133">
        <v>4</v>
      </c>
      <c r="B51" s="112" t="s">
        <v>2758</v>
      </c>
      <c r="C51" s="114" t="s">
        <v>2757</v>
      </c>
      <c r="D51" s="111" t="s">
        <v>2715</v>
      </c>
      <c r="E51" s="135">
        <v>28856</v>
      </c>
      <c r="F51" s="135">
        <v>29220</v>
      </c>
      <c r="G51" s="150">
        <f t="shared" ref="G51:G107" si="3">IF(AND(E51&lt;&gt;"",F51&lt;&gt;""),((F51-E51)/30),"")</f>
        <v>12.133333333333333</v>
      </c>
      <c r="H51" s="112" t="s">
        <v>2764</v>
      </c>
      <c r="I51" s="111" t="s">
        <v>1033</v>
      </c>
      <c r="J51" s="111" t="s">
        <v>1035</v>
      </c>
      <c r="K51" s="113">
        <v>3594618</v>
      </c>
      <c r="L51" s="114" t="s">
        <v>1148</v>
      </c>
      <c r="M51" s="110">
        <v>1</v>
      </c>
      <c r="N51" s="114" t="s">
        <v>27</v>
      </c>
      <c r="O51" s="114" t="s">
        <v>1148</v>
      </c>
      <c r="P51" s="78"/>
    </row>
    <row r="52" spans="1:16" s="7" customFormat="1" ht="24.75" customHeight="1" outlineLevel="1" x14ac:dyDescent="0.25">
      <c r="A52" s="134">
        <v>5</v>
      </c>
      <c r="B52" s="112" t="s">
        <v>2758</v>
      </c>
      <c r="C52" s="114" t="s">
        <v>2757</v>
      </c>
      <c r="D52" s="111" t="s">
        <v>2716</v>
      </c>
      <c r="E52" s="135">
        <v>29221</v>
      </c>
      <c r="F52" s="135">
        <v>29586</v>
      </c>
      <c r="G52" s="150">
        <f t="shared" si="3"/>
        <v>12.166666666666666</v>
      </c>
      <c r="H52" s="112" t="s">
        <v>2685</v>
      </c>
      <c r="I52" s="111" t="s">
        <v>1033</v>
      </c>
      <c r="J52" s="111" t="s">
        <v>1035</v>
      </c>
      <c r="K52" s="113">
        <v>4450000</v>
      </c>
      <c r="L52" s="114" t="s">
        <v>1148</v>
      </c>
      <c r="M52" s="110">
        <v>1</v>
      </c>
      <c r="N52" s="114" t="s">
        <v>27</v>
      </c>
      <c r="O52" s="114" t="s">
        <v>1148</v>
      </c>
      <c r="P52" s="79"/>
    </row>
    <row r="53" spans="1:16" s="7" customFormat="1" ht="24.75" customHeight="1" outlineLevel="1" x14ac:dyDescent="0.25">
      <c r="A53" s="134">
        <v>6</v>
      </c>
      <c r="B53" s="112" t="s">
        <v>2758</v>
      </c>
      <c r="C53" s="114" t="s">
        <v>2757</v>
      </c>
      <c r="D53" s="111">
        <v>10302</v>
      </c>
      <c r="E53" s="135">
        <v>29587</v>
      </c>
      <c r="F53" s="135">
        <v>29951</v>
      </c>
      <c r="G53" s="150">
        <f t="shared" si="3"/>
        <v>12.133333333333333</v>
      </c>
      <c r="H53" s="112" t="s">
        <v>2686</v>
      </c>
      <c r="I53" s="111" t="s">
        <v>1033</v>
      </c>
      <c r="J53" s="111" t="s">
        <v>1035</v>
      </c>
      <c r="K53" s="113">
        <v>6000000</v>
      </c>
      <c r="L53" s="114" t="s">
        <v>1148</v>
      </c>
      <c r="M53" s="110">
        <v>1</v>
      </c>
      <c r="N53" s="114" t="s">
        <v>27</v>
      </c>
      <c r="O53" s="114" t="s">
        <v>1148</v>
      </c>
      <c r="P53" s="79"/>
    </row>
    <row r="54" spans="1:16" s="7" customFormat="1" ht="24.75" customHeight="1" outlineLevel="1" x14ac:dyDescent="0.25">
      <c r="A54" s="134">
        <v>7</v>
      </c>
      <c r="B54" s="112" t="s">
        <v>2758</v>
      </c>
      <c r="C54" s="114" t="s">
        <v>2757</v>
      </c>
      <c r="D54" s="111" t="s">
        <v>2717</v>
      </c>
      <c r="E54" s="135">
        <v>29952</v>
      </c>
      <c r="F54" s="135">
        <v>30316</v>
      </c>
      <c r="G54" s="150">
        <f t="shared" si="3"/>
        <v>12.133333333333333</v>
      </c>
      <c r="H54" s="112" t="s">
        <v>2687</v>
      </c>
      <c r="I54" s="111" t="s">
        <v>1033</v>
      </c>
      <c r="J54" s="111" t="s">
        <v>1035</v>
      </c>
      <c r="K54" s="113">
        <v>5800000</v>
      </c>
      <c r="L54" s="114" t="s">
        <v>1148</v>
      </c>
      <c r="M54" s="110">
        <v>1</v>
      </c>
      <c r="N54" s="114" t="s">
        <v>27</v>
      </c>
      <c r="O54" s="114" t="s">
        <v>1148</v>
      </c>
      <c r="P54" s="79"/>
    </row>
    <row r="55" spans="1:16" s="7" customFormat="1" ht="24.75" customHeight="1" outlineLevel="1" x14ac:dyDescent="0.25">
      <c r="A55" s="134">
        <v>8</v>
      </c>
      <c r="B55" s="112" t="s">
        <v>2758</v>
      </c>
      <c r="C55" s="114" t="s">
        <v>2757</v>
      </c>
      <c r="D55" s="111" t="s">
        <v>2718</v>
      </c>
      <c r="E55" s="135">
        <v>30498</v>
      </c>
      <c r="F55" s="135">
        <v>30863</v>
      </c>
      <c r="G55" s="150">
        <f t="shared" si="3"/>
        <v>12.166666666666666</v>
      </c>
      <c r="H55" s="112" t="s">
        <v>2688</v>
      </c>
      <c r="I55" s="111" t="s">
        <v>1033</v>
      </c>
      <c r="J55" s="111" t="s">
        <v>1035</v>
      </c>
      <c r="K55" s="113">
        <v>10732500</v>
      </c>
      <c r="L55" s="114" t="s">
        <v>1148</v>
      </c>
      <c r="M55" s="110">
        <v>1</v>
      </c>
      <c r="N55" s="114" t="s">
        <v>27</v>
      </c>
      <c r="O55" s="114" t="s">
        <v>1148</v>
      </c>
      <c r="P55" s="79"/>
    </row>
    <row r="56" spans="1:16" s="7" customFormat="1" ht="24.75" customHeight="1" outlineLevel="1" x14ac:dyDescent="0.25">
      <c r="A56" s="134">
        <v>9</v>
      </c>
      <c r="B56" s="112" t="s">
        <v>2758</v>
      </c>
      <c r="C56" s="114" t="s">
        <v>2757</v>
      </c>
      <c r="D56" s="111" t="s">
        <v>2719</v>
      </c>
      <c r="E56" s="135">
        <v>30864</v>
      </c>
      <c r="F56" s="135">
        <v>31228</v>
      </c>
      <c r="G56" s="150">
        <f t="shared" si="3"/>
        <v>12.133333333333333</v>
      </c>
      <c r="H56" s="112" t="s">
        <v>2689</v>
      </c>
      <c r="I56" s="111" t="s">
        <v>1033</v>
      </c>
      <c r="J56" s="111" t="s">
        <v>1035</v>
      </c>
      <c r="K56" s="113">
        <f>13861166+16445721</f>
        <v>30306887</v>
      </c>
      <c r="L56" s="114" t="s">
        <v>1148</v>
      </c>
      <c r="M56" s="110">
        <v>1</v>
      </c>
      <c r="N56" s="114" t="s">
        <v>27</v>
      </c>
      <c r="O56" s="114" t="s">
        <v>1148</v>
      </c>
      <c r="P56" s="79"/>
    </row>
    <row r="57" spans="1:16" s="7" customFormat="1" ht="24.75" customHeight="1" outlineLevel="1" x14ac:dyDescent="0.25">
      <c r="A57" s="134">
        <v>10</v>
      </c>
      <c r="B57" s="112" t="s">
        <v>2758</v>
      </c>
      <c r="C57" s="114" t="s">
        <v>2757</v>
      </c>
      <c r="D57" s="111" t="s">
        <v>2720</v>
      </c>
      <c r="E57" s="135">
        <v>31229</v>
      </c>
      <c r="F57" s="135">
        <v>31412</v>
      </c>
      <c r="G57" s="150">
        <f t="shared" si="3"/>
        <v>6.1</v>
      </c>
      <c r="H57" s="112" t="s">
        <v>2690</v>
      </c>
      <c r="I57" s="111" t="s">
        <v>1033</v>
      </c>
      <c r="J57" s="111" t="s">
        <v>1035</v>
      </c>
      <c r="K57" s="113">
        <f>8190000+716024</f>
        <v>8906024</v>
      </c>
      <c r="L57" s="114" t="s">
        <v>1148</v>
      </c>
      <c r="M57" s="110">
        <v>1</v>
      </c>
      <c r="N57" s="114" t="s">
        <v>27</v>
      </c>
      <c r="O57" s="114" t="s">
        <v>1148</v>
      </c>
      <c r="P57" s="79"/>
    </row>
    <row r="58" spans="1:16" s="7" customFormat="1" ht="24.75" customHeight="1" outlineLevel="1" x14ac:dyDescent="0.25">
      <c r="A58" s="134">
        <v>11</v>
      </c>
      <c r="B58" s="112" t="s">
        <v>2758</v>
      </c>
      <c r="C58" s="114" t="s">
        <v>2757</v>
      </c>
      <c r="D58" s="111" t="s">
        <v>2721</v>
      </c>
      <c r="E58" s="135">
        <v>31717</v>
      </c>
      <c r="F58" s="135">
        <v>31777</v>
      </c>
      <c r="G58" s="150">
        <f t="shared" si="3"/>
        <v>2</v>
      </c>
      <c r="H58" s="112" t="s">
        <v>2691</v>
      </c>
      <c r="I58" s="111" t="s">
        <v>1033</v>
      </c>
      <c r="J58" s="111" t="s">
        <v>1035</v>
      </c>
      <c r="K58" s="113">
        <f>4628785+12630065+7500000+4628785</f>
        <v>29387635</v>
      </c>
      <c r="L58" s="114" t="s">
        <v>1148</v>
      </c>
      <c r="M58" s="110">
        <v>1</v>
      </c>
      <c r="N58" s="114" t="s">
        <v>27</v>
      </c>
      <c r="O58" s="114" t="s">
        <v>1148</v>
      </c>
      <c r="P58" s="79"/>
    </row>
    <row r="59" spans="1:16" s="7" customFormat="1" ht="24.75" customHeight="1" outlineLevel="1" x14ac:dyDescent="0.25">
      <c r="A59" s="134">
        <v>12</v>
      </c>
      <c r="B59" s="112" t="s">
        <v>2758</v>
      </c>
      <c r="C59" s="114" t="s">
        <v>2757</v>
      </c>
      <c r="D59" s="111" t="s">
        <v>2722</v>
      </c>
      <c r="E59" s="135">
        <v>31778</v>
      </c>
      <c r="F59" s="135">
        <v>32141</v>
      </c>
      <c r="G59" s="150">
        <f t="shared" si="3"/>
        <v>12.1</v>
      </c>
      <c r="H59" s="112" t="s">
        <v>2765</v>
      </c>
      <c r="I59" s="111" t="s">
        <v>1033</v>
      </c>
      <c r="J59" s="111" t="s">
        <v>1035</v>
      </c>
      <c r="K59" s="113">
        <v>28238500</v>
      </c>
      <c r="L59" s="114" t="s">
        <v>1148</v>
      </c>
      <c r="M59" s="110">
        <v>1</v>
      </c>
      <c r="N59" s="114" t="s">
        <v>27</v>
      </c>
      <c r="O59" s="114" t="s">
        <v>1148</v>
      </c>
      <c r="P59" s="79"/>
    </row>
    <row r="60" spans="1:16" s="7" customFormat="1" ht="24.75" customHeight="1" outlineLevel="1" x14ac:dyDescent="0.25">
      <c r="A60" s="134">
        <v>13</v>
      </c>
      <c r="B60" s="112" t="s">
        <v>2758</v>
      </c>
      <c r="C60" s="114" t="s">
        <v>2757</v>
      </c>
      <c r="D60" s="111" t="s">
        <v>2723</v>
      </c>
      <c r="E60" s="135">
        <v>32143</v>
      </c>
      <c r="F60" s="135">
        <v>32416</v>
      </c>
      <c r="G60" s="150">
        <f t="shared" si="3"/>
        <v>9.1</v>
      </c>
      <c r="H60" s="112" t="s">
        <v>2766</v>
      </c>
      <c r="I60" s="111" t="s">
        <v>1033</v>
      </c>
      <c r="J60" s="111" t="s">
        <v>1035</v>
      </c>
      <c r="K60" s="113">
        <v>25568283</v>
      </c>
      <c r="L60" s="114" t="s">
        <v>1148</v>
      </c>
      <c r="M60" s="110">
        <v>1</v>
      </c>
      <c r="N60" s="114" t="s">
        <v>27</v>
      </c>
      <c r="O60" s="114" t="s">
        <v>1148</v>
      </c>
      <c r="P60" s="79"/>
    </row>
    <row r="61" spans="1:16" s="7" customFormat="1" ht="24.75" customHeight="1" outlineLevel="1" x14ac:dyDescent="0.25">
      <c r="A61" s="134">
        <v>14</v>
      </c>
      <c r="B61" s="112" t="s">
        <v>2758</v>
      </c>
      <c r="C61" s="114" t="s">
        <v>2757</v>
      </c>
      <c r="D61" s="111" t="s">
        <v>2724</v>
      </c>
      <c r="E61" s="135">
        <v>32874</v>
      </c>
      <c r="F61" s="135">
        <v>33237</v>
      </c>
      <c r="G61" s="150">
        <f t="shared" si="3"/>
        <v>12.1</v>
      </c>
      <c r="H61" s="112" t="s">
        <v>2692</v>
      </c>
      <c r="I61" s="111" t="s">
        <v>1033</v>
      </c>
      <c r="J61" s="111" t="s">
        <v>1035</v>
      </c>
      <c r="K61" s="113">
        <f>52105552+32503992</f>
        <v>84609544</v>
      </c>
      <c r="L61" s="114" t="s">
        <v>1148</v>
      </c>
      <c r="M61" s="110">
        <v>1</v>
      </c>
      <c r="N61" s="114" t="s">
        <v>27</v>
      </c>
      <c r="O61" s="114" t="s">
        <v>1148</v>
      </c>
      <c r="P61" s="79"/>
    </row>
    <row r="62" spans="1:16" s="7" customFormat="1" ht="24.75" customHeight="1" outlineLevel="1" x14ac:dyDescent="0.25">
      <c r="A62" s="134">
        <v>15</v>
      </c>
      <c r="B62" s="112" t="s">
        <v>2758</v>
      </c>
      <c r="C62" s="114" t="s">
        <v>2757</v>
      </c>
      <c r="D62" s="111" t="s">
        <v>2725</v>
      </c>
      <c r="E62" s="135">
        <v>33420</v>
      </c>
      <c r="F62" s="135">
        <v>33511</v>
      </c>
      <c r="G62" s="150">
        <f t="shared" si="3"/>
        <v>3.0333333333333332</v>
      </c>
      <c r="H62" s="112" t="s">
        <v>2692</v>
      </c>
      <c r="I62" s="111" t="s">
        <v>1033</v>
      </c>
      <c r="J62" s="111" t="s">
        <v>1035</v>
      </c>
      <c r="K62" s="113">
        <f>16170549+16588604+16580864</f>
        <v>49340017</v>
      </c>
      <c r="L62" s="114" t="s">
        <v>1148</v>
      </c>
      <c r="M62" s="110">
        <v>1</v>
      </c>
      <c r="N62" s="114" t="s">
        <v>27</v>
      </c>
      <c r="O62" s="114" t="s">
        <v>1148</v>
      </c>
      <c r="P62" s="79"/>
    </row>
    <row r="63" spans="1:16" s="7" customFormat="1" ht="24.75" customHeight="1" outlineLevel="1" x14ac:dyDescent="0.25">
      <c r="A63" s="134">
        <v>16</v>
      </c>
      <c r="B63" s="112" t="s">
        <v>2758</v>
      </c>
      <c r="C63" s="114" t="s">
        <v>2757</v>
      </c>
      <c r="D63" s="111" t="s">
        <v>2726</v>
      </c>
      <c r="E63" s="135">
        <v>33604</v>
      </c>
      <c r="F63" s="135">
        <v>33844</v>
      </c>
      <c r="G63" s="150">
        <f t="shared" si="3"/>
        <v>8</v>
      </c>
      <c r="H63" s="112" t="s">
        <v>2767</v>
      </c>
      <c r="I63" s="111" t="s">
        <v>1033</v>
      </c>
      <c r="J63" s="111" t="s">
        <v>1035</v>
      </c>
      <c r="K63" s="113">
        <f>39161191+19460341+20864000</f>
        <v>79485532</v>
      </c>
      <c r="L63" s="114" t="s">
        <v>1148</v>
      </c>
      <c r="M63" s="110">
        <v>1</v>
      </c>
      <c r="N63" s="114" t="s">
        <v>27</v>
      </c>
      <c r="O63" s="114" t="s">
        <v>1148</v>
      </c>
      <c r="P63" s="79"/>
    </row>
    <row r="64" spans="1:16" s="7" customFormat="1" ht="24.75" customHeight="1" outlineLevel="1" x14ac:dyDescent="0.25">
      <c r="A64" s="134">
        <v>17</v>
      </c>
      <c r="B64" s="112" t="s">
        <v>2758</v>
      </c>
      <c r="C64" s="114" t="s">
        <v>2757</v>
      </c>
      <c r="D64" s="111" t="s">
        <v>2727</v>
      </c>
      <c r="E64" s="135">
        <v>33863</v>
      </c>
      <c r="F64" s="135">
        <v>34028</v>
      </c>
      <c r="G64" s="150">
        <f t="shared" si="3"/>
        <v>5.5</v>
      </c>
      <c r="H64" s="112" t="s">
        <v>2693</v>
      </c>
      <c r="I64" s="111" t="s">
        <v>1033</v>
      </c>
      <c r="J64" s="111" t="s">
        <v>1035</v>
      </c>
      <c r="K64" s="113">
        <v>2210000</v>
      </c>
      <c r="L64" s="114" t="s">
        <v>1148</v>
      </c>
      <c r="M64" s="110">
        <v>1</v>
      </c>
      <c r="N64" s="114" t="s">
        <v>27</v>
      </c>
      <c r="O64" s="114" t="s">
        <v>1148</v>
      </c>
      <c r="P64" s="79"/>
    </row>
    <row r="65" spans="1:16" s="7" customFormat="1" ht="24.75" customHeight="1" outlineLevel="1" x14ac:dyDescent="0.25">
      <c r="A65" s="134">
        <v>18</v>
      </c>
      <c r="B65" s="112" t="s">
        <v>2758</v>
      </c>
      <c r="C65" s="114" t="s">
        <v>2757</v>
      </c>
      <c r="D65" s="111" t="s">
        <v>2728</v>
      </c>
      <c r="E65" s="135">
        <v>34602</v>
      </c>
      <c r="F65" s="135">
        <v>34789</v>
      </c>
      <c r="G65" s="150">
        <f t="shared" si="3"/>
        <v>6.2333333333333334</v>
      </c>
      <c r="H65" s="112" t="s">
        <v>2768</v>
      </c>
      <c r="I65" s="111" t="s">
        <v>1033</v>
      </c>
      <c r="J65" s="111" t="s">
        <v>1035</v>
      </c>
      <c r="K65" s="113">
        <v>3390000</v>
      </c>
      <c r="L65" s="114" t="s">
        <v>1148</v>
      </c>
      <c r="M65" s="110">
        <v>1</v>
      </c>
      <c r="N65" s="114" t="s">
        <v>27</v>
      </c>
      <c r="O65" s="114" t="s">
        <v>1148</v>
      </c>
      <c r="P65" s="79"/>
    </row>
    <row r="66" spans="1:16" s="7" customFormat="1" ht="24.75" customHeight="1" outlineLevel="1" x14ac:dyDescent="0.25">
      <c r="A66" s="134">
        <v>19</v>
      </c>
      <c r="B66" s="112" t="s">
        <v>2758</v>
      </c>
      <c r="C66" s="114" t="s">
        <v>2757</v>
      </c>
      <c r="D66" s="111" t="s">
        <v>2729</v>
      </c>
      <c r="E66" s="135">
        <v>34341</v>
      </c>
      <c r="F66" s="135">
        <v>34795</v>
      </c>
      <c r="G66" s="150">
        <f t="shared" si="3"/>
        <v>15.133333333333333</v>
      </c>
      <c r="H66" s="112" t="s">
        <v>2694</v>
      </c>
      <c r="I66" s="111" t="s">
        <v>1033</v>
      </c>
      <c r="J66" s="111" t="s">
        <v>1035</v>
      </c>
      <c r="K66" s="113">
        <v>124998000</v>
      </c>
      <c r="L66" s="114" t="s">
        <v>1148</v>
      </c>
      <c r="M66" s="110">
        <v>1</v>
      </c>
      <c r="N66" s="114" t="s">
        <v>27</v>
      </c>
      <c r="O66" s="114" t="s">
        <v>1148</v>
      </c>
      <c r="P66" s="79"/>
    </row>
    <row r="67" spans="1:16" s="7" customFormat="1" ht="24.75" customHeight="1" outlineLevel="1" x14ac:dyDescent="0.25">
      <c r="A67" s="134">
        <v>20</v>
      </c>
      <c r="B67" s="112" t="s">
        <v>2758</v>
      </c>
      <c r="C67" s="114" t="s">
        <v>2757</v>
      </c>
      <c r="D67" s="111" t="s">
        <v>2730</v>
      </c>
      <c r="E67" s="135">
        <v>34701</v>
      </c>
      <c r="F67" s="135">
        <v>35045</v>
      </c>
      <c r="G67" s="150">
        <f t="shared" si="3"/>
        <v>11.466666666666667</v>
      </c>
      <c r="H67" s="112" t="s">
        <v>2695</v>
      </c>
      <c r="I67" s="111" t="s">
        <v>1033</v>
      </c>
      <c r="J67" s="111" t="s">
        <v>1035</v>
      </c>
      <c r="K67" s="113">
        <v>151963000</v>
      </c>
      <c r="L67" s="114" t="s">
        <v>1148</v>
      </c>
      <c r="M67" s="110">
        <v>1</v>
      </c>
      <c r="N67" s="114" t="s">
        <v>27</v>
      </c>
      <c r="O67" s="114" t="s">
        <v>1148</v>
      </c>
      <c r="P67" s="79"/>
    </row>
    <row r="68" spans="1:16" s="7" customFormat="1" ht="24.75" customHeight="1" outlineLevel="1" x14ac:dyDescent="0.25">
      <c r="A68" s="134">
        <v>21</v>
      </c>
      <c r="B68" s="112" t="s">
        <v>2758</v>
      </c>
      <c r="C68" s="114" t="s">
        <v>2757</v>
      </c>
      <c r="D68" s="111" t="s">
        <v>2731</v>
      </c>
      <c r="E68" s="135">
        <v>35066</v>
      </c>
      <c r="F68" s="135">
        <v>35430</v>
      </c>
      <c r="G68" s="150">
        <f t="shared" si="3"/>
        <v>12.133333333333333</v>
      </c>
      <c r="H68" s="112" t="s">
        <v>2696</v>
      </c>
      <c r="I68" s="111" t="s">
        <v>1033</v>
      </c>
      <c r="J68" s="111" t="s">
        <v>1035</v>
      </c>
      <c r="K68" s="113">
        <v>179778940</v>
      </c>
      <c r="L68" s="114" t="s">
        <v>1148</v>
      </c>
      <c r="M68" s="110">
        <v>1</v>
      </c>
      <c r="N68" s="114" t="s">
        <v>27</v>
      </c>
      <c r="O68" s="114" t="s">
        <v>1148</v>
      </c>
      <c r="P68" s="79"/>
    </row>
    <row r="69" spans="1:16" s="7" customFormat="1" ht="24.75" customHeight="1" outlineLevel="1" x14ac:dyDescent="0.25">
      <c r="A69" s="134">
        <v>22</v>
      </c>
      <c r="B69" s="112" t="s">
        <v>2758</v>
      </c>
      <c r="C69" s="114" t="s">
        <v>2757</v>
      </c>
      <c r="D69" s="111" t="s">
        <v>2732</v>
      </c>
      <c r="E69" s="135">
        <v>35432</v>
      </c>
      <c r="F69" s="135">
        <v>35795</v>
      </c>
      <c r="G69" s="150">
        <f t="shared" si="3"/>
        <v>12.1</v>
      </c>
      <c r="H69" s="112" t="s">
        <v>2696</v>
      </c>
      <c r="I69" s="111" t="s">
        <v>1033</v>
      </c>
      <c r="J69" s="111" t="s">
        <v>1035</v>
      </c>
      <c r="K69" s="113">
        <v>210438186</v>
      </c>
      <c r="L69" s="114" t="s">
        <v>1148</v>
      </c>
      <c r="M69" s="110">
        <v>1</v>
      </c>
      <c r="N69" s="114" t="s">
        <v>27</v>
      </c>
      <c r="O69" s="114" t="s">
        <v>1148</v>
      </c>
      <c r="P69" s="79"/>
    </row>
    <row r="70" spans="1:16" s="7" customFormat="1" ht="24.75" customHeight="1" outlineLevel="1" x14ac:dyDescent="0.25">
      <c r="A70" s="134">
        <v>23</v>
      </c>
      <c r="B70" s="112" t="s">
        <v>2758</v>
      </c>
      <c r="C70" s="114" t="s">
        <v>2757</v>
      </c>
      <c r="D70" s="111" t="s">
        <v>2733</v>
      </c>
      <c r="E70" s="135">
        <v>35797</v>
      </c>
      <c r="F70" s="135">
        <v>36160</v>
      </c>
      <c r="G70" s="150">
        <f t="shared" si="3"/>
        <v>12.1</v>
      </c>
      <c r="H70" s="112" t="s">
        <v>2696</v>
      </c>
      <c r="I70" s="111" t="s">
        <v>1033</v>
      </c>
      <c r="J70" s="111" t="s">
        <v>1035</v>
      </c>
      <c r="K70" s="113">
        <v>253508638</v>
      </c>
      <c r="L70" s="114" t="s">
        <v>1148</v>
      </c>
      <c r="M70" s="110">
        <v>1</v>
      </c>
      <c r="N70" s="114" t="s">
        <v>27</v>
      </c>
      <c r="O70" s="114" t="s">
        <v>1148</v>
      </c>
      <c r="P70" s="79"/>
    </row>
    <row r="71" spans="1:16" s="7" customFormat="1" ht="24.75" customHeight="1" outlineLevel="1" x14ac:dyDescent="0.25">
      <c r="A71" s="134">
        <v>24</v>
      </c>
      <c r="B71" s="112" t="s">
        <v>2758</v>
      </c>
      <c r="C71" s="114" t="s">
        <v>2757</v>
      </c>
      <c r="D71" s="111" t="s">
        <v>2734</v>
      </c>
      <c r="E71" s="135">
        <v>36164</v>
      </c>
      <c r="F71" s="135">
        <v>36525</v>
      </c>
      <c r="G71" s="150">
        <f t="shared" si="3"/>
        <v>12.033333333333333</v>
      </c>
      <c r="H71" s="112" t="s">
        <v>2697</v>
      </c>
      <c r="I71" s="111" t="s">
        <v>1033</v>
      </c>
      <c r="J71" s="111" t="s">
        <v>1035</v>
      </c>
      <c r="K71" s="113">
        <v>290597188</v>
      </c>
      <c r="L71" s="114" t="s">
        <v>1148</v>
      </c>
      <c r="M71" s="110">
        <v>1</v>
      </c>
      <c r="N71" s="114" t="s">
        <v>27</v>
      </c>
      <c r="O71" s="114" t="s">
        <v>1148</v>
      </c>
      <c r="P71" s="79"/>
    </row>
    <row r="72" spans="1:16" s="7" customFormat="1" ht="24.75" customHeight="1" outlineLevel="1" x14ac:dyDescent="0.25">
      <c r="A72" s="134">
        <v>25</v>
      </c>
      <c r="B72" s="112" t="s">
        <v>2758</v>
      </c>
      <c r="C72" s="114" t="s">
        <v>2757</v>
      </c>
      <c r="D72" s="111" t="s">
        <v>2735</v>
      </c>
      <c r="E72" s="135">
        <v>36546</v>
      </c>
      <c r="F72" s="135">
        <v>36891</v>
      </c>
      <c r="G72" s="150">
        <f t="shared" si="3"/>
        <v>11.5</v>
      </c>
      <c r="H72" s="112" t="s">
        <v>2698</v>
      </c>
      <c r="I72" s="111" t="s">
        <v>1033</v>
      </c>
      <c r="J72" s="111" t="s">
        <v>1035</v>
      </c>
      <c r="K72" s="113">
        <v>315443248</v>
      </c>
      <c r="L72" s="114" t="s">
        <v>1148</v>
      </c>
      <c r="M72" s="110">
        <v>1</v>
      </c>
      <c r="N72" s="114" t="s">
        <v>27</v>
      </c>
      <c r="O72" s="114" t="s">
        <v>1148</v>
      </c>
      <c r="P72" s="79"/>
    </row>
    <row r="73" spans="1:16" s="7" customFormat="1" ht="24.75" customHeight="1" outlineLevel="1" x14ac:dyDescent="0.25">
      <c r="A73" s="134">
        <v>26</v>
      </c>
      <c r="B73" s="112" t="s">
        <v>2758</v>
      </c>
      <c r="C73" s="114" t="s">
        <v>2757</v>
      </c>
      <c r="D73" s="111" t="s">
        <v>2736</v>
      </c>
      <c r="E73" s="135">
        <v>36893</v>
      </c>
      <c r="F73" s="135">
        <v>37256</v>
      </c>
      <c r="G73" s="150">
        <f t="shared" si="3"/>
        <v>12.1</v>
      </c>
      <c r="H73" s="112" t="s">
        <v>2699</v>
      </c>
      <c r="I73" s="111" t="s">
        <v>1033</v>
      </c>
      <c r="J73" s="111" t="s">
        <v>1035</v>
      </c>
      <c r="K73" s="113">
        <v>289848878</v>
      </c>
      <c r="L73" s="114" t="s">
        <v>1148</v>
      </c>
      <c r="M73" s="110">
        <v>1</v>
      </c>
      <c r="N73" s="114" t="s">
        <v>27</v>
      </c>
      <c r="O73" s="114" t="s">
        <v>1148</v>
      </c>
      <c r="P73" s="79"/>
    </row>
    <row r="74" spans="1:16" s="7" customFormat="1" ht="24.75" customHeight="1" outlineLevel="1" x14ac:dyDescent="0.25">
      <c r="A74" s="134">
        <v>27</v>
      </c>
      <c r="B74" s="112" t="s">
        <v>2758</v>
      </c>
      <c r="C74" s="114" t="s">
        <v>2757</v>
      </c>
      <c r="D74" s="111" t="s">
        <v>2737</v>
      </c>
      <c r="E74" s="135">
        <v>37258</v>
      </c>
      <c r="F74" s="135">
        <v>37621</v>
      </c>
      <c r="G74" s="150">
        <f t="shared" si="3"/>
        <v>12.1</v>
      </c>
      <c r="H74" s="112" t="s">
        <v>2769</v>
      </c>
      <c r="I74" s="111" t="s">
        <v>1033</v>
      </c>
      <c r="J74" s="111" t="s">
        <v>1035</v>
      </c>
      <c r="K74" s="113">
        <v>360985687</v>
      </c>
      <c r="L74" s="114" t="s">
        <v>1148</v>
      </c>
      <c r="M74" s="110">
        <v>1</v>
      </c>
      <c r="N74" s="114" t="s">
        <v>27</v>
      </c>
      <c r="O74" s="114" t="s">
        <v>1148</v>
      </c>
      <c r="P74" s="79"/>
    </row>
    <row r="75" spans="1:16" s="7" customFormat="1" ht="24.75" customHeight="1" outlineLevel="1" x14ac:dyDescent="0.25">
      <c r="A75" s="134">
        <v>28</v>
      </c>
      <c r="B75" s="112" t="s">
        <v>2758</v>
      </c>
      <c r="C75" s="114" t="s">
        <v>2757</v>
      </c>
      <c r="D75" s="111">
        <v>762603301</v>
      </c>
      <c r="E75" s="135">
        <v>37642</v>
      </c>
      <c r="F75" s="135">
        <v>37986</v>
      </c>
      <c r="G75" s="150">
        <f t="shared" si="3"/>
        <v>11.466666666666667</v>
      </c>
      <c r="H75" s="112" t="s">
        <v>2700</v>
      </c>
      <c r="I75" s="111" t="s">
        <v>1033</v>
      </c>
      <c r="J75" s="111" t="s">
        <v>1035</v>
      </c>
      <c r="K75" s="113">
        <f>292461188+2688597</f>
        <v>295149785</v>
      </c>
      <c r="L75" s="114" t="s">
        <v>1148</v>
      </c>
      <c r="M75" s="110">
        <v>1</v>
      </c>
      <c r="N75" s="114" t="s">
        <v>27</v>
      </c>
      <c r="O75" s="114" t="s">
        <v>1148</v>
      </c>
      <c r="P75" s="79"/>
    </row>
    <row r="76" spans="1:16" s="7" customFormat="1" ht="24.75" customHeight="1" outlineLevel="1" x14ac:dyDescent="0.25">
      <c r="A76" s="134">
        <v>29</v>
      </c>
      <c r="B76" s="112" t="s">
        <v>2758</v>
      </c>
      <c r="C76" s="114" t="s">
        <v>2757</v>
      </c>
      <c r="D76" s="111" t="s">
        <v>2738</v>
      </c>
      <c r="E76" s="135">
        <v>38019</v>
      </c>
      <c r="F76" s="135">
        <v>38352</v>
      </c>
      <c r="G76" s="150">
        <f t="shared" si="3"/>
        <v>11.1</v>
      </c>
      <c r="H76" s="112" t="s">
        <v>2701</v>
      </c>
      <c r="I76" s="111" t="s">
        <v>1033</v>
      </c>
      <c r="J76" s="111" t="s">
        <v>1035</v>
      </c>
      <c r="K76" s="113">
        <v>398521454</v>
      </c>
      <c r="L76" s="114" t="s">
        <v>1148</v>
      </c>
      <c r="M76" s="110">
        <v>1</v>
      </c>
      <c r="N76" s="114" t="s">
        <v>27</v>
      </c>
      <c r="O76" s="114" t="s">
        <v>1148</v>
      </c>
      <c r="P76" s="79"/>
    </row>
    <row r="77" spans="1:16" s="7" customFormat="1" ht="24.75" customHeight="1" outlineLevel="1" x14ac:dyDescent="0.25">
      <c r="A77" s="134">
        <v>30</v>
      </c>
      <c r="B77" s="112" t="s">
        <v>2758</v>
      </c>
      <c r="C77" s="114" t="s">
        <v>2757</v>
      </c>
      <c r="D77" s="111" t="s">
        <v>2739</v>
      </c>
      <c r="E77" s="135">
        <v>38355</v>
      </c>
      <c r="F77" s="135">
        <v>38717</v>
      </c>
      <c r="G77" s="150">
        <f t="shared" si="3"/>
        <v>12.066666666666666</v>
      </c>
      <c r="H77" s="112" t="s">
        <v>2702</v>
      </c>
      <c r="I77" s="111" t="s">
        <v>1033</v>
      </c>
      <c r="J77" s="111" t="s">
        <v>1035</v>
      </c>
      <c r="K77" s="113">
        <v>421875779</v>
      </c>
      <c r="L77" s="114" t="s">
        <v>1148</v>
      </c>
      <c r="M77" s="110">
        <v>1</v>
      </c>
      <c r="N77" s="114" t="s">
        <v>27</v>
      </c>
      <c r="O77" s="114" t="s">
        <v>1148</v>
      </c>
      <c r="P77" s="79"/>
    </row>
    <row r="78" spans="1:16" s="7" customFormat="1" ht="24.75" customHeight="1" outlineLevel="1" x14ac:dyDescent="0.25">
      <c r="A78" s="134">
        <v>31</v>
      </c>
      <c r="B78" s="112" t="s">
        <v>2758</v>
      </c>
      <c r="C78" s="114" t="s">
        <v>2757</v>
      </c>
      <c r="D78" s="111" t="s">
        <v>2740</v>
      </c>
      <c r="E78" s="135">
        <v>38719</v>
      </c>
      <c r="F78" s="135">
        <v>39082</v>
      </c>
      <c r="G78" s="150">
        <f t="shared" si="3"/>
        <v>12.1</v>
      </c>
      <c r="H78" s="112" t="s">
        <v>2703</v>
      </c>
      <c r="I78" s="111" t="s">
        <v>1033</v>
      </c>
      <c r="J78" s="111" t="s">
        <v>1035</v>
      </c>
      <c r="K78" s="113">
        <v>444367574</v>
      </c>
      <c r="L78" s="114" t="s">
        <v>1148</v>
      </c>
      <c r="M78" s="110">
        <v>1</v>
      </c>
      <c r="N78" s="114" t="s">
        <v>27</v>
      </c>
      <c r="O78" s="114" t="s">
        <v>1148</v>
      </c>
      <c r="P78" s="79"/>
    </row>
    <row r="79" spans="1:16" s="7" customFormat="1" ht="24.75" customHeight="1" outlineLevel="1" x14ac:dyDescent="0.25">
      <c r="A79" s="134">
        <v>32</v>
      </c>
      <c r="B79" s="112" t="s">
        <v>2758</v>
      </c>
      <c r="C79" s="114" t="s">
        <v>2757</v>
      </c>
      <c r="D79" s="111" t="s">
        <v>2741</v>
      </c>
      <c r="E79" s="135">
        <v>39234</v>
      </c>
      <c r="F79" s="135">
        <v>39447</v>
      </c>
      <c r="G79" s="150">
        <f t="shared" si="3"/>
        <v>7.1</v>
      </c>
      <c r="H79" s="112" t="s">
        <v>2704</v>
      </c>
      <c r="I79" s="111" t="s">
        <v>1033</v>
      </c>
      <c r="J79" s="111" t="s">
        <v>1035</v>
      </c>
      <c r="K79" s="113">
        <f>269511953+192508540</f>
        <v>462020493</v>
      </c>
      <c r="L79" s="114" t="s">
        <v>1148</v>
      </c>
      <c r="M79" s="110">
        <v>1</v>
      </c>
      <c r="N79" s="114" t="s">
        <v>27</v>
      </c>
      <c r="O79" s="114" t="s">
        <v>1148</v>
      </c>
      <c r="P79" s="79"/>
    </row>
    <row r="80" spans="1:16" s="7" customFormat="1" ht="24.75" customHeight="1" outlineLevel="1" x14ac:dyDescent="0.25">
      <c r="A80" s="134">
        <v>33</v>
      </c>
      <c r="B80" s="112" t="s">
        <v>2758</v>
      </c>
      <c r="C80" s="114" t="s">
        <v>2757</v>
      </c>
      <c r="D80" s="111" t="s">
        <v>2762</v>
      </c>
      <c r="E80" s="135">
        <v>39449</v>
      </c>
      <c r="F80" s="135">
        <v>39813</v>
      </c>
      <c r="G80" s="150">
        <f t="shared" si="3"/>
        <v>12.133333333333333</v>
      </c>
      <c r="H80" s="112" t="s">
        <v>2763</v>
      </c>
      <c r="I80" s="111" t="s">
        <v>1033</v>
      </c>
      <c r="J80" s="111" t="s">
        <v>1035</v>
      </c>
      <c r="K80" s="113">
        <v>519454650</v>
      </c>
      <c r="L80" s="114" t="s">
        <v>1148</v>
      </c>
      <c r="M80" s="110">
        <v>1</v>
      </c>
      <c r="N80" s="114" t="s">
        <v>27</v>
      </c>
      <c r="O80" s="114" t="s">
        <v>1148</v>
      </c>
      <c r="P80" s="79"/>
    </row>
    <row r="81" spans="1:16" s="7" customFormat="1" ht="24.75" customHeight="1" outlineLevel="1" x14ac:dyDescent="0.25">
      <c r="A81" s="134">
        <v>34</v>
      </c>
      <c r="B81" s="112" t="s">
        <v>2758</v>
      </c>
      <c r="C81" s="114" t="s">
        <v>2757</v>
      </c>
      <c r="D81" s="111" t="s">
        <v>2742</v>
      </c>
      <c r="E81" s="135">
        <v>39815</v>
      </c>
      <c r="F81" s="135">
        <v>39903</v>
      </c>
      <c r="G81" s="150">
        <f t="shared" si="3"/>
        <v>2.9333333333333331</v>
      </c>
      <c r="H81" s="112" t="s">
        <v>2705</v>
      </c>
      <c r="I81" s="111" t="s">
        <v>1033</v>
      </c>
      <c r="J81" s="111" t="s">
        <v>1035</v>
      </c>
      <c r="K81" s="113">
        <v>130841966</v>
      </c>
      <c r="L81" s="114" t="s">
        <v>1148</v>
      </c>
      <c r="M81" s="110">
        <v>1</v>
      </c>
      <c r="N81" s="114" t="s">
        <v>27</v>
      </c>
      <c r="O81" s="114" t="s">
        <v>1148</v>
      </c>
      <c r="P81" s="79"/>
    </row>
    <row r="82" spans="1:16" s="7" customFormat="1" ht="24.75" customHeight="1" outlineLevel="1" x14ac:dyDescent="0.25">
      <c r="A82" s="134">
        <v>35</v>
      </c>
      <c r="B82" s="112" t="s">
        <v>2758</v>
      </c>
      <c r="C82" s="114" t="s">
        <v>2757</v>
      </c>
      <c r="D82" s="111" t="s">
        <v>2743</v>
      </c>
      <c r="E82" s="135">
        <v>39904</v>
      </c>
      <c r="F82" s="135">
        <v>40178</v>
      </c>
      <c r="G82" s="150">
        <f t="shared" si="3"/>
        <v>9.1333333333333329</v>
      </c>
      <c r="H82" s="112" t="s">
        <v>2763</v>
      </c>
      <c r="I82" s="111" t="s">
        <v>1033</v>
      </c>
      <c r="J82" s="111" t="s">
        <v>1035</v>
      </c>
      <c r="K82" s="113">
        <v>432119018</v>
      </c>
      <c r="L82" s="114" t="s">
        <v>1148</v>
      </c>
      <c r="M82" s="110">
        <v>1</v>
      </c>
      <c r="N82" s="114" t="s">
        <v>27</v>
      </c>
      <c r="O82" s="114" t="s">
        <v>1148</v>
      </c>
      <c r="P82" s="79"/>
    </row>
    <row r="83" spans="1:16" s="7" customFormat="1" ht="24.75" customHeight="1" outlineLevel="1" x14ac:dyDescent="0.25">
      <c r="A83" s="134">
        <v>36</v>
      </c>
      <c r="B83" s="112" t="s">
        <v>2758</v>
      </c>
      <c r="C83" s="114" t="s">
        <v>2757</v>
      </c>
      <c r="D83" s="111" t="s">
        <v>2744</v>
      </c>
      <c r="E83" s="135">
        <v>40182</v>
      </c>
      <c r="F83" s="135">
        <v>40543</v>
      </c>
      <c r="G83" s="150">
        <f t="shared" si="3"/>
        <v>12.033333333333333</v>
      </c>
      <c r="H83" s="112" t="s">
        <v>2706</v>
      </c>
      <c r="I83" s="111" t="s">
        <v>1033</v>
      </c>
      <c r="J83" s="111" t="s">
        <v>1035</v>
      </c>
      <c r="K83" s="113">
        <v>579849814</v>
      </c>
      <c r="L83" s="114" t="s">
        <v>1148</v>
      </c>
      <c r="M83" s="110">
        <v>1</v>
      </c>
      <c r="N83" s="114" t="s">
        <v>27</v>
      </c>
      <c r="O83" s="114" t="s">
        <v>1148</v>
      </c>
      <c r="P83" s="79"/>
    </row>
    <row r="84" spans="1:16" s="7" customFormat="1" ht="24.75" customHeight="1" outlineLevel="1" x14ac:dyDescent="0.25">
      <c r="A84" s="134">
        <v>37</v>
      </c>
      <c r="B84" s="112" t="s">
        <v>2758</v>
      </c>
      <c r="C84" s="114" t="s">
        <v>2757</v>
      </c>
      <c r="D84" s="111" t="s">
        <v>2745</v>
      </c>
      <c r="E84" s="135">
        <v>40546</v>
      </c>
      <c r="F84" s="135">
        <v>40908</v>
      </c>
      <c r="G84" s="150">
        <f t="shared" si="3"/>
        <v>12.066666666666666</v>
      </c>
      <c r="H84" s="112" t="s">
        <v>2707</v>
      </c>
      <c r="I84" s="111" t="s">
        <v>1033</v>
      </c>
      <c r="J84" s="111" t="s">
        <v>1035</v>
      </c>
      <c r="K84" s="113">
        <f>568206041+1031427+5526577</f>
        <v>574764045</v>
      </c>
      <c r="L84" s="114" t="s">
        <v>1148</v>
      </c>
      <c r="M84" s="110">
        <v>1</v>
      </c>
      <c r="N84" s="114" t="s">
        <v>27</v>
      </c>
      <c r="O84" s="114" t="s">
        <v>1148</v>
      </c>
      <c r="P84" s="79"/>
    </row>
    <row r="85" spans="1:16" s="7" customFormat="1" ht="24.75" customHeight="1" outlineLevel="1" x14ac:dyDescent="0.25">
      <c r="A85" s="134">
        <v>38</v>
      </c>
      <c r="B85" s="112" t="s">
        <v>2758</v>
      </c>
      <c r="C85" s="114" t="s">
        <v>2757</v>
      </c>
      <c r="D85" s="111" t="s">
        <v>2746</v>
      </c>
      <c r="E85" s="135">
        <v>40931</v>
      </c>
      <c r="F85" s="135">
        <v>41090</v>
      </c>
      <c r="G85" s="150">
        <f t="shared" si="3"/>
        <v>5.3</v>
      </c>
      <c r="H85" s="112" t="s">
        <v>2708</v>
      </c>
      <c r="I85" s="111" t="s">
        <v>1033</v>
      </c>
      <c r="J85" s="111" t="s">
        <v>1035</v>
      </c>
      <c r="K85" s="113">
        <f>373959133+918054</f>
        <v>374877187</v>
      </c>
      <c r="L85" s="114" t="s">
        <v>1148</v>
      </c>
      <c r="M85" s="110">
        <v>1</v>
      </c>
      <c r="N85" s="114" t="s">
        <v>27</v>
      </c>
      <c r="O85" s="114" t="s">
        <v>1148</v>
      </c>
      <c r="P85" s="79"/>
    </row>
    <row r="86" spans="1:16" s="7" customFormat="1" ht="24.75" customHeight="1" outlineLevel="1" x14ac:dyDescent="0.25">
      <c r="A86" s="134">
        <v>39</v>
      </c>
      <c r="B86" s="112" t="s">
        <v>2758</v>
      </c>
      <c r="C86" s="114" t="s">
        <v>2757</v>
      </c>
      <c r="D86" s="111" t="s">
        <v>2747</v>
      </c>
      <c r="E86" s="135">
        <v>41093</v>
      </c>
      <c r="F86" s="135">
        <v>41274</v>
      </c>
      <c r="G86" s="150">
        <f t="shared" si="3"/>
        <v>6.0333333333333332</v>
      </c>
      <c r="H86" s="112" t="s">
        <v>2760</v>
      </c>
      <c r="I86" s="111" t="s">
        <v>1033</v>
      </c>
      <c r="J86" s="111" t="s">
        <v>1035</v>
      </c>
      <c r="K86" s="113">
        <v>386129962</v>
      </c>
      <c r="L86" s="114" t="s">
        <v>1148</v>
      </c>
      <c r="M86" s="110">
        <v>1</v>
      </c>
      <c r="N86" s="114" t="s">
        <v>27</v>
      </c>
      <c r="O86" s="114" t="s">
        <v>1148</v>
      </c>
      <c r="P86" s="79"/>
    </row>
    <row r="87" spans="1:16" s="7" customFormat="1" ht="24.75" customHeight="1" outlineLevel="1" x14ac:dyDescent="0.25">
      <c r="A87" s="134">
        <v>40</v>
      </c>
      <c r="B87" s="112" t="s">
        <v>2758</v>
      </c>
      <c r="C87" s="114" t="s">
        <v>2757</v>
      </c>
      <c r="D87" s="111" t="s">
        <v>2748</v>
      </c>
      <c r="E87" s="135">
        <v>40914</v>
      </c>
      <c r="F87" s="135">
        <v>41274</v>
      </c>
      <c r="G87" s="150">
        <f t="shared" si="3"/>
        <v>12</v>
      </c>
      <c r="H87" s="112" t="s">
        <v>2770</v>
      </c>
      <c r="I87" s="111" t="s">
        <v>1033</v>
      </c>
      <c r="J87" s="111" t="s">
        <v>1035</v>
      </c>
      <c r="K87" s="113">
        <v>144520260</v>
      </c>
      <c r="L87" s="114" t="s">
        <v>1148</v>
      </c>
      <c r="M87" s="110">
        <v>1</v>
      </c>
      <c r="N87" s="114" t="s">
        <v>27</v>
      </c>
      <c r="O87" s="114" t="s">
        <v>1148</v>
      </c>
      <c r="P87" s="79"/>
    </row>
    <row r="88" spans="1:16" s="7" customFormat="1" ht="24.75" customHeight="1" outlineLevel="1" x14ac:dyDescent="0.25">
      <c r="A88" s="134">
        <v>41</v>
      </c>
      <c r="B88" s="112" t="s">
        <v>2758</v>
      </c>
      <c r="C88" s="114" t="s">
        <v>2757</v>
      </c>
      <c r="D88" s="111" t="s">
        <v>2749</v>
      </c>
      <c r="E88" s="135">
        <v>41250</v>
      </c>
      <c r="F88" s="135">
        <v>42004</v>
      </c>
      <c r="G88" s="150">
        <f t="shared" si="3"/>
        <v>25.133333333333333</v>
      </c>
      <c r="H88" s="112" t="s">
        <v>2761</v>
      </c>
      <c r="I88" s="111" t="s">
        <v>1033</v>
      </c>
      <c r="J88" s="111" t="s">
        <v>1035</v>
      </c>
      <c r="K88" s="113">
        <v>1854855714</v>
      </c>
      <c r="L88" s="114" t="s">
        <v>1148</v>
      </c>
      <c r="M88" s="110">
        <v>1</v>
      </c>
      <c r="N88" s="114" t="s">
        <v>27</v>
      </c>
      <c r="O88" s="114" t="s">
        <v>1148</v>
      </c>
      <c r="P88" s="79"/>
    </row>
    <row r="89" spans="1:16" s="7" customFormat="1" ht="24.75" customHeight="1" outlineLevel="1" x14ac:dyDescent="0.25">
      <c r="A89" s="134">
        <v>42</v>
      </c>
      <c r="B89" s="112" t="s">
        <v>2758</v>
      </c>
      <c r="C89" s="114" t="s">
        <v>2757</v>
      </c>
      <c r="D89" s="111" t="s">
        <v>2750</v>
      </c>
      <c r="E89" s="135">
        <v>42020</v>
      </c>
      <c r="F89" s="135">
        <v>42369</v>
      </c>
      <c r="G89" s="150">
        <f t="shared" si="3"/>
        <v>11.633333333333333</v>
      </c>
      <c r="H89" s="112" t="s">
        <v>2709</v>
      </c>
      <c r="I89" s="111" t="s">
        <v>1033</v>
      </c>
      <c r="J89" s="111" t="s">
        <v>1035</v>
      </c>
      <c r="K89" s="113">
        <v>977977385</v>
      </c>
      <c r="L89" s="114" t="s">
        <v>1148</v>
      </c>
      <c r="M89" s="110">
        <v>1</v>
      </c>
      <c r="N89" s="114" t="s">
        <v>27</v>
      </c>
      <c r="O89" s="114" t="s">
        <v>26</v>
      </c>
      <c r="P89" s="79"/>
    </row>
    <row r="90" spans="1:16" s="7" customFormat="1" ht="24.75" customHeight="1" outlineLevel="1" x14ac:dyDescent="0.25">
      <c r="A90" s="134">
        <v>43</v>
      </c>
      <c r="B90" s="112" t="s">
        <v>2758</v>
      </c>
      <c r="C90" s="114" t="s">
        <v>2757</v>
      </c>
      <c r="D90" s="111" t="s">
        <v>2751</v>
      </c>
      <c r="E90" s="135">
        <v>42399</v>
      </c>
      <c r="F90" s="135">
        <v>42674</v>
      </c>
      <c r="G90" s="150">
        <f t="shared" si="3"/>
        <v>9.1666666666666661</v>
      </c>
      <c r="H90" s="112" t="s">
        <v>2710</v>
      </c>
      <c r="I90" s="111" t="s">
        <v>1033</v>
      </c>
      <c r="J90" s="111" t="s">
        <v>1035</v>
      </c>
      <c r="K90" s="113">
        <v>854415237</v>
      </c>
      <c r="L90" s="114" t="s">
        <v>1148</v>
      </c>
      <c r="M90" s="110">
        <v>1</v>
      </c>
      <c r="N90" s="114" t="s">
        <v>27</v>
      </c>
      <c r="O90" s="114" t="s">
        <v>26</v>
      </c>
      <c r="P90" s="79"/>
    </row>
    <row r="91" spans="1:16" s="7" customFormat="1" ht="24.75" customHeight="1" outlineLevel="1" x14ac:dyDescent="0.25">
      <c r="A91" s="133">
        <v>44</v>
      </c>
      <c r="B91" s="112" t="s">
        <v>2758</v>
      </c>
      <c r="C91" s="114" t="s">
        <v>2757</v>
      </c>
      <c r="D91" s="111" t="s">
        <v>2752</v>
      </c>
      <c r="E91" s="135">
        <v>42675</v>
      </c>
      <c r="F91" s="135">
        <v>43039</v>
      </c>
      <c r="G91" s="150">
        <f t="shared" si="3"/>
        <v>12.133333333333333</v>
      </c>
      <c r="H91" s="112" t="s">
        <v>2711</v>
      </c>
      <c r="I91" s="111" t="s">
        <v>1033</v>
      </c>
      <c r="J91" s="111" t="s">
        <v>1035</v>
      </c>
      <c r="K91" s="113">
        <v>1167822444</v>
      </c>
      <c r="L91" s="114" t="s">
        <v>1148</v>
      </c>
      <c r="M91" s="110">
        <v>1</v>
      </c>
      <c r="N91" s="114" t="s">
        <v>27</v>
      </c>
      <c r="O91" s="114" t="s">
        <v>26</v>
      </c>
      <c r="P91" s="79"/>
    </row>
    <row r="92" spans="1:16" s="7" customFormat="1" ht="24.75" customHeight="1" outlineLevel="1" x14ac:dyDescent="0.25">
      <c r="A92" s="133">
        <v>45</v>
      </c>
      <c r="B92" s="112" t="s">
        <v>2758</v>
      </c>
      <c r="C92" s="114" t="s">
        <v>2757</v>
      </c>
      <c r="D92" s="111" t="s">
        <v>2753</v>
      </c>
      <c r="E92" s="135">
        <v>43040</v>
      </c>
      <c r="F92" s="135">
        <v>43312</v>
      </c>
      <c r="G92" s="150">
        <f t="shared" si="3"/>
        <v>9.0666666666666664</v>
      </c>
      <c r="H92" s="112" t="s">
        <v>2712</v>
      </c>
      <c r="I92" s="111" t="s">
        <v>1033</v>
      </c>
      <c r="J92" s="111" t="s">
        <v>1035</v>
      </c>
      <c r="K92" s="113">
        <v>1413322625</v>
      </c>
      <c r="L92" s="114" t="s">
        <v>1148</v>
      </c>
      <c r="M92" s="110">
        <v>1</v>
      </c>
      <c r="N92" s="114" t="s">
        <v>27</v>
      </c>
      <c r="O92" s="114" t="s">
        <v>26</v>
      </c>
      <c r="P92" s="79"/>
    </row>
    <row r="93" spans="1:16" s="7" customFormat="1" ht="24.75" customHeight="1" outlineLevel="1" x14ac:dyDescent="0.25">
      <c r="A93" s="133">
        <v>46</v>
      </c>
      <c r="B93" s="112" t="s">
        <v>2758</v>
      </c>
      <c r="C93" s="114" t="s">
        <v>2757</v>
      </c>
      <c r="D93" s="111" t="s">
        <v>2754</v>
      </c>
      <c r="E93" s="135">
        <v>43405</v>
      </c>
      <c r="F93" s="135">
        <v>43434</v>
      </c>
      <c r="G93" s="150">
        <f t="shared" si="3"/>
        <v>0.96666666666666667</v>
      </c>
      <c r="H93" s="112" t="s">
        <v>2713</v>
      </c>
      <c r="I93" s="111" t="s">
        <v>1033</v>
      </c>
      <c r="J93" s="111" t="s">
        <v>1035</v>
      </c>
      <c r="K93" s="113">
        <v>124023560</v>
      </c>
      <c r="L93" s="114" t="s">
        <v>1148</v>
      </c>
      <c r="M93" s="110">
        <v>1</v>
      </c>
      <c r="N93" s="114" t="s">
        <v>27</v>
      </c>
      <c r="O93" s="114" t="s">
        <v>26</v>
      </c>
      <c r="P93" s="79"/>
    </row>
    <row r="94" spans="1:16" s="7" customFormat="1" ht="24.75" customHeight="1" outlineLevel="1" x14ac:dyDescent="0.25">
      <c r="A94" s="133">
        <v>47</v>
      </c>
      <c r="B94" s="112" t="s">
        <v>2758</v>
      </c>
      <c r="C94" s="114" t="s">
        <v>2757</v>
      </c>
      <c r="D94" s="111" t="s">
        <v>2755</v>
      </c>
      <c r="E94" s="135">
        <v>43482</v>
      </c>
      <c r="F94" s="135">
        <v>43812</v>
      </c>
      <c r="G94" s="150">
        <f t="shared" si="3"/>
        <v>11</v>
      </c>
      <c r="H94" s="112" t="s">
        <v>2714</v>
      </c>
      <c r="I94" s="111" t="s">
        <v>1033</v>
      </c>
      <c r="J94" s="111" t="s">
        <v>1035</v>
      </c>
      <c r="K94" s="113">
        <v>1236407497</v>
      </c>
      <c r="L94" s="114" t="s">
        <v>1148</v>
      </c>
      <c r="M94" s="110">
        <v>1</v>
      </c>
      <c r="N94" s="114" t="s">
        <v>27</v>
      </c>
      <c r="O94" s="114" t="s">
        <v>1148</v>
      </c>
      <c r="P94" s="79"/>
    </row>
    <row r="95" spans="1:16" s="7" customFormat="1" ht="24.75" customHeight="1" outlineLevel="1" x14ac:dyDescent="0.25">
      <c r="A95" s="134">
        <v>48</v>
      </c>
      <c r="B95" s="112"/>
      <c r="C95" s="114"/>
      <c r="D95" s="111"/>
      <c r="E95" s="135"/>
      <c r="F95" s="135"/>
      <c r="G95" s="150" t="str">
        <f t="shared" si="3"/>
        <v/>
      </c>
      <c r="H95" s="112"/>
      <c r="I95" s="111"/>
      <c r="J95" s="111"/>
      <c r="K95" s="113"/>
      <c r="L95" s="114"/>
      <c r="M95" s="110"/>
      <c r="N95" s="114"/>
      <c r="O95" s="114"/>
      <c r="P95" s="79"/>
    </row>
    <row r="96" spans="1:16" s="7" customFormat="1" ht="24.75" customHeight="1" outlineLevel="1" x14ac:dyDescent="0.25">
      <c r="A96" s="134">
        <v>49</v>
      </c>
      <c r="B96" s="112"/>
      <c r="C96" s="114"/>
      <c r="D96" s="111"/>
      <c r="E96" s="135"/>
      <c r="F96" s="135"/>
      <c r="G96" s="150" t="str">
        <f t="shared" si="3"/>
        <v/>
      </c>
      <c r="H96" s="112"/>
      <c r="I96" s="111"/>
      <c r="J96" s="111"/>
      <c r="K96" s="113"/>
      <c r="L96" s="114"/>
      <c r="M96" s="110"/>
      <c r="N96" s="114"/>
      <c r="O96" s="114"/>
      <c r="P96" s="79"/>
    </row>
    <row r="97" spans="1:16" s="7" customFormat="1" ht="24.75" customHeight="1" outlineLevel="1" x14ac:dyDescent="0.25">
      <c r="A97" s="134">
        <v>50</v>
      </c>
      <c r="B97" s="112"/>
      <c r="C97" s="114"/>
      <c r="D97" s="111"/>
      <c r="E97" s="135"/>
      <c r="F97" s="135"/>
      <c r="G97" s="150" t="str">
        <f t="shared" si="3"/>
        <v/>
      </c>
      <c r="H97" s="112"/>
      <c r="I97" s="111"/>
      <c r="J97" s="111"/>
      <c r="K97" s="113"/>
      <c r="L97" s="114"/>
      <c r="M97" s="110"/>
      <c r="N97" s="114"/>
      <c r="O97" s="114"/>
      <c r="P97" s="79"/>
    </row>
    <row r="98" spans="1:16" s="7" customFormat="1" ht="24.75" customHeight="1" outlineLevel="1" x14ac:dyDescent="0.25">
      <c r="A98" s="134">
        <v>51</v>
      </c>
      <c r="B98" s="112"/>
      <c r="C98" s="114"/>
      <c r="D98" s="111"/>
      <c r="E98" s="135"/>
      <c r="F98" s="135"/>
      <c r="G98" s="150" t="str">
        <f t="shared" si="3"/>
        <v/>
      </c>
      <c r="H98" s="112"/>
      <c r="I98" s="111"/>
      <c r="J98" s="111"/>
      <c r="K98" s="113"/>
      <c r="L98" s="114"/>
      <c r="M98" s="110"/>
      <c r="N98" s="114"/>
      <c r="O98" s="114"/>
      <c r="P98" s="79"/>
    </row>
    <row r="99" spans="1:16" s="7" customFormat="1" ht="24.75" customHeight="1" outlineLevel="1" x14ac:dyDescent="0.25">
      <c r="A99" s="134">
        <v>52</v>
      </c>
      <c r="B99" s="112"/>
      <c r="C99" s="114"/>
      <c r="D99" s="111"/>
      <c r="E99" s="135"/>
      <c r="F99" s="135"/>
      <c r="G99" s="150" t="str">
        <f t="shared" si="3"/>
        <v/>
      </c>
      <c r="H99" s="112"/>
      <c r="I99" s="111"/>
      <c r="J99" s="111"/>
      <c r="K99" s="113"/>
      <c r="L99" s="114"/>
      <c r="M99" s="110"/>
      <c r="N99" s="114"/>
      <c r="O99" s="114"/>
      <c r="P99" s="79"/>
    </row>
    <row r="100" spans="1:16" s="7" customFormat="1" ht="24.75" customHeight="1" outlineLevel="1" x14ac:dyDescent="0.25">
      <c r="A100" s="134">
        <v>53</v>
      </c>
      <c r="B100" s="112"/>
      <c r="C100" s="114"/>
      <c r="D100" s="111"/>
      <c r="E100" s="135"/>
      <c r="F100" s="135"/>
      <c r="G100" s="150" t="str">
        <f t="shared" si="3"/>
        <v/>
      </c>
      <c r="H100" s="112"/>
      <c r="I100" s="111"/>
      <c r="J100" s="111"/>
      <c r="K100" s="113"/>
      <c r="L100" s="114"/>
      <c r="M100" s="110"/>
      <c r="N100" s="114"/>
      <c r="O100" s="114"/>
      <c r="P100" s="79"/>
    </row>
    <row r="101" spans="1:16" s="7" customFormat="1" ht="24.75" customHeight="1" outlineLevel="1" x14ac:dyDescent="0.25">
      <c r="A101" s="134">
        <v>54</v>
      </c>
      <c r="B101" s="112"/>
      <c r="C101" s="114"/>
      <c r="D101" s="111"/>
      <c r="E101" s="135"/>
      <c r="F101" s="135"/>
      <c r="G101" s="150" t="str">
        <f t="shared" si="3"/>
        <v/>
      </c>
      <c r="H101" s="112"/>
      <c r="I101" s="111"/>
      <c r="J101" s="111"/>
      <c r="K101" s="113"/>
      <c r="L101" s="114"/>
      <c r="M101" s="110"/>
      <c r="N101" s="114"/>
      <c r="O101" s="114"/>
      <c r="P101" s="79"/>
    </row>
    <row r="102" spans="1:16" s="7" customFormat="1" ht="24.75" customHeight="1" outlineLevel="1" x14ac:dyDescent="0.25">
      <c r="A102" s="134">
        <v>55</v>
      </c>
      <c r="B102" s="112"/>
      <c r="C102" s="114"/>
      <c r="D102" s="111"/>
      <c r="E102" s="135"/>
      <c r="F102" s="135"/>
      <c r="G102" s="150" t="str">
        <f t="shared" si="3"/>
        <v/>
      </c>
      <c r="H102" s="112"/>
      <c r="I102" s="111"/>
      <c r="J102" s="111"/>
      <c r="K102" s="113"/>
      <c r="L102" s="114"/>
      <c r="M102" s="110"/>
      <c r="N102" s="114"/>
      <c r="O102" s="114"/>
      <c r="P102" s="79"/>
    </row>
    <row r="103" spans="1:16" s="7" customFormat="1" ht="24.75" customHeight="1" outlineLevel="1" x14ac:dyDescent="0.25">
      <c r="A103" s="134">
        <v>56</v>
      </c>
      <c r="B103" s="112"/>
      <c r="C103" s="114"/>
      <c r="D103" s="111"/>
      <c r="E103" s="135"/>
      <c r="F103" s="135"/>
      <c r="G103" s="150" t="str">
        <f t="shared" si="3"/>
        <v/>
      </c>
      <c r="H103" s="112"/>
      <c r="I103" s="111"/>
      <c r="J103" s="111"/>
      <c r="K103" s="113"/>
      <c r="L103" s="114"/>
      <c r="M103" s="110"/>
      <c r="N103" s="114"/>
      <c r="O103" s="114"/>
      <c r="P103" s="79"/>
    </row>
    <row r="104" spans="1:16" s="7" customFormat="1" ht="24.75" customHeight="1" outlineLevel="1" x14ac:dyDescent="0.25">
      <c r="A104" s="134">
        <v>57</v>
      </c>
      <c r="B104" s="112"/>
      <c r="C104" s="114"/>
      <c r="D104" s="111"/>
      <c r="E104" s="135"/>
      <c r="F104" s="135"/>
      <c r="G104" s="150" t="str">
        <f t="shared" si="3"/>
        <v/>
      </c>
      <c r="H104" s="112"/>
      <c r="I104" s="111"/>
      <c r="J104" s="111"/>
      <c r="K104" s="113"/>
      <c r="L104" s="114"/>
      <c r="M104" s="110"/>
      <c r="N104" s="114"/>
      <c r="O104" s="114"/>
      <c r="P104" s="79"/>
    </row>
    <row r="105" spans="1:16" s="7" customFormat="1" ht="24.75" customHeight="1" outlineLevel="1" x14ac:dyDescent="0.25">
      <c r="A105" s="134">
        <v>58</v>
      </c>
      <c r="B105" s="112"/>
      <c r="C105" s="114"/>
      <c r="D105" s="111"/>
      <c r="E105" s="135"/>
      <c r="F105" s="135"/>
      <c r="G105" s="150" t="str">
        <f t="shared" si="3"/>
        <v/>
      </c>
      <c r="H105" s="112"/>
      <c r="I105" s="111"/>
      <c r="J105" s="111"/>
      <c r="K105" s="113"/>
      <c r="L105" s="114"/>
      <c r="M105" s="110"/>
      <c r="N105" s="114"/>
      <c r="O105" s="114"/>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2665</v>
      </c>
      <c r="C114" s="153" t="s">
        <v>31</v>
      </c>
      <c r="D114" s="111" t="s">
        <v>2756</v>
      </c>
      <c r="E114" s="135">
        <v>43882</v>
      </c>
      <c r="F114" s="135">
        <v>44196</v>
      </c>
      <c r="G114" s="150">
        <f>IF(AND(E114&lt;&gt;"",F114&lt;&gt;""),((F114-E114)/30),"")</f>
        <v>10.466666666666667</v>
      </c>
      <c r="H114" s="112" t="s">
        <v>2759</v>
      </c>
      <c r="I114" s="111" t="s">
        <v>1155</v>
      </c>
      <c r="J114" s="111" t="s">
        <v>1035</v>
      </c>
      <c r="K114" s="113">
        <v>1402783930</v>
      </c>
      <c r="L114" s="100">
        <f>+IF(AND(K114&gt;0,O114="Ejecución"),(K114/877802)*Tabla28[[#This Row],[% participación]],IF(AND(K114&gt;0,O114&lt;&gt;"Ejecución"),"-",""))</f>
        <v>1598.0641762037453</v>
      </c>
      <c r="M114" s="114" t="s">
        <v>1148</v>
      </c>
      <c r="N114" s="163">
        <v>1</v>
      </c>
      <c r="O114" s="152" t="s">
        <v>1150</v>
      </c>
      <c r="P114" s="78"/>
    </row>
    <row r="115" spans="1:16" s="6" customFormat="1" ht="24.75" customHeight="1" x14ac:dyDescent="0.25">
      <c r="A115" s="133">
        <v>2</v>
      </c>
      <c r="B115" s="151" t="s">
        <v>2665</v>
      </c>
      <c r="C115" s="153" t="s">
        <v>31</v>
      </c>
      <c r="D115" s="63"/>
      <c r="E115" s="135"/>
      <c r="F115" s="135"/>
      <c r="G115" s="150" t="str">
        <f t="shared" ref="G115:G116" si="4">IF(AND(E115&lt;&gt;"",F115&lt;&gt;""),((F115-E115)/30),"")</f>
        <v/>
      </c>
      <c r="H115" s="64"/>
      <c r="I115" s="63"/>
      <c r="J115" s="63"/>
      <c r="K115" s="68"/>
      <c r="L115" s="100" t="str">
        <f>+IF(AND(K115&gt;0,O115="Ejecución"),(K115/877802)*Tabla28[[#This Row],[% participación]],IF(AND(K115&gt;0,O115&lt;&gt;"Ejecución"),"-",""))</f>
        <v/>
      </c>
      <c r="M115" s="65"/>
      <c r="N115" s="163" t="str">
        <f>+IF(M118="No",1,IF(M118="Si","Ingrese %",""))</f>
        <v/>
      </c>
      <c r="O115" s="152" t="s">
        <v>1150</v>
      </c>
      <c r="P115" s="78"/>
    </row>
    <row r="116" spans="1:16" s="6" customFormat="1" ht="24.75" customHeight="1" x14ac:dyDescent="0.25">
      <c r="A116" s="133">
        <v>3</v>
      </c>
      <c r="B116" s="151" t="s">
        <v>2665</v>
      </c>
      <c r="C116" s="153" t="s">
        <v>31</v>
      </c>
      <c r="D116" s="63"/>
      <c r="E116" s="135"/>
      <c r="F116" s="135"/>
      <c r="G116" s="150" t="str">
        <f t="shared" si="4"/>
        <v/>
      </c>
      <c r="H116" s="64"/>
      <c r="I116" s="63"/>
      <c r="J116" s="63"/>
      <c r="K116" s="68"/>
      <c r="L116" s="100" t="str">
        <f>+IF(AND(K116&gt;0,O116="Ejecución"),(K116/877802)*Tabla28[[#This Row],[% participación]],IF(AND(K116&gt;0,O116&lt;&gt;"Ejecución"),"-",""))</f>
        <v/>
      </c>
      <c r="M116" s="65"/>
      <c r="N116" s="163" t="str">
        <f>+IF(M118="No",1,IF(M118="Si","Ingrese %",""))</f>
        <v/>
      </c>
      <c r="O116" s="152" t="s">
        <v>1150</v>
      </c>
      <c r="P116" s="78"/>
    </row>
    <row r="117" spans="1:16" s="6" customFormat="1" ht="24.75" customHeight="1" outlineLevel="1" x14ac:dyDescent="0.25">
      <c r="A117" s="133">
        <v>4</v>
      </c>
      <c r="B117" s="151" t="s">
        <v>2665</v>
      </c>
      <c r="C117" s="153" t="s">
        <v>31</v>
      </c>
      <c r="D117" s="63"/>
      <c r="E117" s="135"/>
      <c r="F117" s="135"/>
      <c r="G117" s="150" t="str">
        <f t="shared" ref="G117:G159" si="5">IF(AND(E117&lt;&gt;"",F117&lt;&gt;""),((F117-E117)/30),"")</f>
        <v/>
      </c>
      <c r="H117" s="64"/>
      <c r="I117" s="63"/>
      <c r="J117" s="63"/>
      <c r="K117" s="68"/>
      <c r="L117" s="100" t="str">
        <f>+IF(AND(K117&gt;0,O117="Ejecución"),(K117/877802)*Tabla28[[#This Row],[% participación]],IF(AND(K117&gt;0,O117&lt;&gt;"Ejecución"),"-",""))</f>
        <v/>
      </c>
      <c r="M117" s="65"/>
      <c r="N117" s="163" t="str">
        <f>+IF(M118="No",1,IF(M118="Si","Ingrese %",""))</f>
        <v/>
      </c>
      <c r="O117" s="152" t="s">
        <v>1150</v>
      </c>
      <c r="P117" s="78"/>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4">
        <v>8</v>
      </c>
      <c r="B121" s="151" t="s">
        <v>2665</v>
      </c>
      <c r="C121" s="153" t="s">
        <v>31</v>
      </c>
      <c r="D121" s="63"/>
      <c r="E121" s="135"/>
      <c r="F121" s="135"/>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2665</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7"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4"/>
      <c r="Z178" s="155" t="str">
        <f>IF(Y178&gt;0,SUM(E180+Y178),"")</f>
        <v/>
      </c>
      <c r="AA178" s="19"/>
      <c r="AB178" s="19"/>
    </row>
    <row r="179" spans="1:28" ht="23.25" x14ac:dyDescent="0.25">
      <c r="A179" s="9"/>
      <c r="B179" s="182" t="s">
        <v>2669</v>
      </c>
      <c r="C179" s="182"/>
      <c r="D179" s="182"/>
      <c r="E179" s="161">
        <v>0.02</v>
      </c>
      <c r="F179" s="160"/>
      <c r="G179" s="155" t="str">
        <f>IF(F179&gt;0,SUM(E179+F179),"")</f>
        <v/>
      </c>
      <c r="H179" s="5"/>
      <c r="I179" s="182" t="s">
        <v>2671</v>
      </c>
      <c r="J179" s="182"/>
      <c r="K179" s="182"/>
      <c r="L179" s="182"/>
      <c r="M179" s="162"/>
      <c r="O179" s="8"/>
      <c r="Q179" s="19"/>
      <c r="R179" s="149" t="str">
        <f>IF(M179&gt;0,SUM(L179+M179),"")</f>
        <v/>
      </c>
      <c r="T179" s="19"/>
      <c r="U179" s="228" t="s">
        <v>1166</v>
      </c>
      <c r="V179" s="228"/>
      <c r="W179" s="228"/>
      <c r="X179" s="24">
        <v>0.02</v>
      </c>
      <c r="Y179" s="154"/>
      <c r="Z179" s="155" t="str">
        <f>IF(Y179&gt;0,SUM(E181+Y179),"")</f>
        <v/>
      </c>
      <c r="AA179" s="19"/>
      <c r="AB179" s="19"/>
    </row>
    <row r="180" spans="1:28" ht="23.25" hidden="1" x14ac:dyDescent="0.25">
      <c r="A180" s="9"/>
      <c r="B180" s="168"/>
      <c r="C180" s="168"/>
      <c r="D180" s="168"/>
      <c r="E180" s="159"/>
      <c r="H180" s="5"/>
      <c r="I180" s="168"/>
      <c r="J180" s="168"/>
      <c r="K180" s="168"/>
      <c r="L180" s="168"/>
      <c r="M180" s="5"/>
      <c r="O180" s="8"/>
      <c r="Q180" s="19"/>
      <c r="R180" s="149" t="str">
        <f>IF(S180&gt;0,SUM(L180+S180),"")</f>
        <v/>
      </c>
      <c r="S180" s="154"/>
      <c r="T180" s="19"/>
      <c r="U180" s="228" t="s">
        <v>1167</v>
      </c>
      <c r="V180" s="228"/>
      <c r="W180" s="228"/>
      <c r="X180" s="24">
        <v>0.03</v>
      </c>
      <c r="Y180" s="154"/>
      <c r="Z180" s="155" t="str">
        <f>IF(Y180&gt;0,SUM(E182+Y180),"")</f>
        <v/>
      </c>
      <c r="AA180" s="19"/>
      <c r="AB180" s="19"/>
    </row>
    <row r="181" spans="1:28" ht="23.25" hidden="1" x14ac:dyDescent="0.25">
      <c r="A181" s="9"/>
      <c r="B181" s="168"/>
      <c r="C181" s="168"/>
      <c r="D181" s="168"/>
      <c r="E181" s="159"/>
      <c r="H181" s="5"/>
      <c r="I181" s="168"/>
      <c r="J181" s="168"/>
      <c r="K181" s="168"/>
      <c r="L181" s="168"/>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8"/>
      <c r="C182" s="168"/>
      <c r="D182" s="168"/>
      <c r="E182" s="159"/>
      <c r="H182" s="5"/>
      <c r="I182" s="168"/>
      <c r="J182" s="168"/>
      <c r="K182" s="168"/>
      <c r="L182" s="168"/>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v>
      </c>
      <c r="D185" s="91" t="s">
        <v>2628</v>
      </c>
      <c r="E185" s="94">
        <f>+(C185*SUM(K20:K35))</f>
        <v>0</v>
      </c>
      <c r="F185" s="92"/>
      <c r="G185" s="93"/>
      <c r="H185" s="88"/>
      <c r="I185" s="90" t="s">
        <v>2627</v>
      </c>
      <c r="J185" s="156">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6" t="s">
        <v>2636</v>
      </c>
      <c r="C192" s="186"/>
      <c r="E192" s="5" t="s">
        <v>20</v>
      </c>
      <c r="H192" s="26" t="s">
        <v>24</v>
      </c>
      <c r="J192" s="5" t="s">
        <v>2637</v>
      </c>
      <c r="K192" s="5"/>
      <c r="M192" s="5"/>
      <c r="N192" s="5"/>
      <c r="O192" s="8"/>
      <c r="Q192" s="144"/>
      <c r="R192" s="145"/>
      <c r="S192" s="145"/>
      <c r="T192" s="144"/>
    </row>
    <row r="193" spans="1:18" x14ac:dyDescent="0.25">
      <c r="A193" s="9"/>
      <c r="C193" s="115">
        <v>25706</v>
      </c>
      <c r="D193" s="5"/>
      <c r="E193" s="116">
        <v>1953</v>
      </c>
      <c r="F193" s="5"/>
      <c r="G193" s="5"/>
      <c r="H193" s="137" t="s">
        <v>2678</v>
      </c>
      <c r="J193" s="5"/>
      <c r="K193" s="117">
        <v>26665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2679</v>
      </c>
      <c r="J211" s="27" t="s">
        <v>2622</v>
      </c>
      <c r="K211" s="138" t="s">
        <v>2679</v>
      </c>
      <c r="L211" s="21"/>
      <c r="M211" s="21"/>
      <c r="N211" s="21"/>
      <c r="O211" s="8"/>
    </row>
    <row r="212" spans="1:15" x14ac:dyDescent="0.25">
      <c r="A212" s="9"/>
      <c r="B212" s="27" t="s">
        <v>2619</v>
      </c>
      <c r="C212" s="137" t="s">
        <v>2678</v>
      </c>
      <c r="D212" s="21"/>
      <c r="G212" s="27" t="s">
        <v>2621</v>
      </c>
      <c r="H212" s="138" t="s">
        <v>2680</v>
      </c>
      <c r="J212" s="27" t="s">
        <v>2623</v>
      </c>
      <c r="K212" s="13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