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<sst xmlns="http://schemas.openxmlformats.org/spreadsheetml/2006/main" count="3088" uniqueCount="2691">
  <si>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</si>
  <si>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</si>
  <si>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</si>
  <si>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</si>
  <si>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</si>
  <si>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</si>
  <si>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</si>
  <si>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</si>
  <si>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</si>
  <si>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</si>
  <si>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</si>
  <si>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</si>
  <si>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</si>
  <si>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</si>
  <si>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</si>
  <si>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</si>
  <si>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</si>
  <si>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</si>
  <si>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</si>
  <si>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</si>
  <si>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</si>
  <si>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</si>
  <si>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</si>
  <si>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</si>
  <si>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</si>
  <si>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</si>
  <si>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</si>
  <si>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</si>
  <si>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</si>
  <si>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</si>
  <si>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</si>
  <si>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</si>
  <si>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</si>
  <si>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</si>
  <si>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</si>
  <si>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</si>
  <si>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</si>
  <si>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</si>
  <si>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</si>
  <si>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</si>
  <si>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</si>
  <si>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</si>
  <si>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</si>
  <si>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</si>
  <si>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</si>
  <si>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</si>
  <si>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</si>
  <si>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</si>
  <si>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</si>
  <si>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</si>
  <si>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</si>
  <si>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</si>
  <si>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</si>
  <si>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</si>
  <si>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</si>
  <si>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</si>
  <si>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</si>
  <si>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</si>
  <si>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</si>
  <si>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</si>
  <si>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</si>
  <si>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</si>
  <si>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</si>
  <si>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</si>
  <si>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</si>
  <si>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</si>
  <si>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</si>
  <si>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</si>
  <si>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</si>
  <si>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</si>
  <si>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</si>
  <si>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</si>
  <si>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</si>
  <si>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</si>
  <si>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</si>
  <si>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</si>
  <si>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</si>
  <si>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</si>
  <si>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</si>
  <si>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</si>
  <si>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</si>
  <si>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</si>
  <si>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</si>
  <si>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</si>
  <si>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</si>
  <si>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</si>
  <si>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</si>
  <si>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</si>
  <si>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</si>
  <si>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</si>
  <si>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</si>
  <si>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</si>
  <si>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</si>
  <si>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</si>
  <si>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</si>
  <si>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</si>
  <si>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</si>
  <si>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</si>
  <si>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</si>
  <si>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</si>
  <si>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</si>
  <si>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</si>
  <si>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</si>
  <si>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</si>
  <si>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</si>
  <si>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</si>
  <si>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</si>
  <si>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</si>
  <si>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</si>
  <si>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</si>
  <si>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</si>
  <si>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</si>
  <si>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</si>
  <si>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</si>
  <si>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</si>
  <si>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</si>
  <si>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</si>
  <si>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</si>
  <si>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</si>
  <si>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</si>
  <si>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</si>
  <si>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</si>
  <si>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</si>
  <si>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</si>
  <si>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</si>
  <si>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</si>
  <si>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</si>
  <si>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</si>
  <si>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</si>
  <si>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</si>
  <si>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</si>
  <si>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</si>
  <si>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</si>
  <si>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</si>
  <si>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</si>
  <si>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</si>
  <si>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</si>
  <si>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</si>
  <si>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</si>
  <si>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</si>
  <si>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</si>
  <si>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</si>
  <si>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</si>
  <si>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</si>
  <si>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</si>
  <si>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</si>
  <si>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</si>
  <si>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</si>
  <si>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</si>
  <si>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</si>
  <si>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</si>
  <si>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</si>
  <si>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</si>
  <si>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</si>
  <si>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</si>
  <si>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</si>
  <si>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</si>
  <si>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</si>
  <si>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</si>
  <si>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</si>
  <si>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</si>
  <si>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</si>
  <si>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</si>
  <si>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</si>
  <si>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</si>
  <si>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</si>
  <si>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</si>
  <si>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</si>
  <si>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</si>
  <si>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</si>
  <si>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</si>
  <si>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</si>
  <si>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</si>
  <si>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</si>
  <si>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</si>
  <si>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</si>
  <si>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</si>
  <si>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</si>
  <si>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</si>
  <si>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</si>
  <si>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</si>
  <si>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</si>
  <si>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</si>
  <si>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</si>
  <si>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</si>
  <si>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</si>
  <si>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</si>
  <si>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</si>
  <si>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</si>
  <si>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</si>
  <si>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</si>
  <si>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</si>
  <si>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</si>
  <si>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</si>
  <si>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</si>
  <si>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</si>
  <si>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</si>
  <si>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</si>
  <si>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</si>
  <si>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</si>
  <si>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</si>
  <si>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</si>
  <si>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</si>
  <si>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</si>
  <si>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</si>
  <si>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</si>
  <si>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</si>
  <si>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</si>
  <si>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</si>
  <si>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</si>
  <si>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</si>
  <si>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</si>
  <si>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</si>
  <si>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</si>
  <si>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</si>
  <si>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</si>
  <si>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</si>
  <si>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</si>
  <si>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</si>
  <si>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</si>
  <si>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</si>
  <si>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</si>
  <si>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</si>
  <si>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</si>
  <si>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</si>
  <si>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</si>
  <si>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</si>
  <si>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</si>
  <si>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</si>
  <si>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</si>
  <si>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</si>
  <si>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</si>
  <si>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</si>
  <si>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</si>
  <si>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</si>
  <si>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</si>
  <si>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</si>
  <si>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</si>
  <si>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</si>
  <si>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</si>
  <si>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</si>
  <si>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</si>
  <si>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</si>
  <si>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</si>
  <si>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</si>
  <si>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</si>
  <si>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</si>
  <si>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</si>
  <si>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</si>
  <si>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</si>
  <si>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</si>
  <si>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</si>
  <si>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</si>
  <si>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</si>
  <si>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</si>
  <si>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</si>
  <si>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</si>
  <si>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</si>
  <si>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</si>
  <si>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</si>
  <si>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</si>
  <si>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</si>
  <si>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</si>
  <si>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</si>
  <si>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</si>
  <si>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</si>
  <si>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</si>
  <si>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</si>
  <si>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</si>
  <si>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</si>
  <si>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</si>
  <si>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</si>
  <si>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</si>
  <si>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</si>
  <si>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</si>
  <si>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</si>
  <si>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</si>
  <si>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</si>
  <si>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</si>
  <si>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</si>
  <si>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</si>
  <si>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</si>
  <si>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</si>
  <si>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</si>
  <si>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</si>
  <si>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</si>
  <si>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</si>
  <si>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</si>
  <si>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</si>
  <si>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</si>
  <si>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</si>
  <si>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</si>
  <si>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</si>
  <si>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</si>
  <si>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</si>
  <si>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</si>
  <si>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</si>
  <si>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</si>
  <si>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</si>
  <si>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</si>
  <si>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</si>
  <si>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</si>
  <si>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</si>
  <si>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</si>
  <si>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</si>
  <si>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</si>
  <si>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</si>
  <si>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</si>
  <si>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</si>
  <si>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</si>
  <si>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</si>
  <si>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</si>
  <si>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</si>
  <si>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</si>
  <si>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</si>
  <si>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</si>
  <si>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</si>
  <si>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</si>
  <si>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</si>
  <si>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</si>
  <si>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</si>
  <si>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</si>
  <si>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</si>
  <si>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</si>
  <si>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</si>
  <si>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</si>
  <si>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</si>
  <si>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</si>
  <si>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</si>
  <si>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</si>
  <si>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</si>
  <si>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</si>
  <si>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</si>
  <si>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</si>
  <si>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</si>
  <si>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</si>
  <si>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</si>
  <si>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</si>
  <si>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</si>
  <si>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</si>
  <si>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</si>
  <si>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</si>
  <si>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</si>
  <si>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</si>
  <si>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</si>
  <si>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</si>
  <si>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</si>
  <si>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</si>
  <si>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</si>
  <si>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</si>
  <si>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</si>
  <si>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</si>
  <si>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</si>
  <si>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</si>
  <si>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</si>
  <si>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</si>
  <si>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</si>
  <si>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</si>
  <si>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</si>
  <si>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</si>
  <si>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</si>
  <si>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</si>
  <si>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</si>
  <si>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</si>
  <si>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</si>
  <si>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</si>
  <si>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</si>
  <si>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</si>
  <si>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</si>
  <si>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</si>
  <si>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</si>
  <si>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</si>
  <si>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</si>
  <si>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</si>
  <si>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</si>
  <si>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</si>
  <si>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</si>
  <si>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</si>
  <si>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</si>
  <si>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</si>
  <si>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</si>
  <si>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</si>
  <si>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</si>
  <si>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</si>
  <si>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</si>
  <si>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</si>
  <si>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</si>
  <si>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</si>
  <si>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</si>
  <si>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</si>
  <si>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</si>
  <si>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</si>
  <si>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</si>
  <si>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</si>
  <si>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</si>
  <si>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</si>
  <si>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</si>
  <si>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</si>
  <si>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</si>
  <si>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</si>
  <si>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</si>
  <si>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</si>
  <si>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</si>
  <si>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</si>
  <si>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</si>
  <si>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</si>
  <si>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</si>
  <si>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</si>
  <si>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</si>
  <si>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</si>
  <si>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</si>
  <si>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</si>
  <si>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</si>
  <si>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</si>
  <si>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</si>
  <si>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</si>
  <si>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</si>
  <si>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</si>
  <si>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</si>
  <si>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</si>
  <si>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</si>
  <si>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</si>
  <si>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</si>
  <si>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</si>
  <si>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</si>
  <si>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</si>
  <si>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</si>
  <si>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</si>
  <si>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</si>
  <si>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</si>
  <si>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</si>
  <si>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</si>
  <si>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</si>
  <si>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</si>
  <si>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</si>
  <si>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</si>
  <si>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</si>
  <si>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</si>
  <si>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</si>
  <si>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</si>
  <si>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</si>
  <si>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</si>
  <si>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</si>
  <si>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</si>
  <si>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</si>
  <si>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</si>
  <si>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</si>
  <si>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</si>
  <si>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</si>
  <si>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</si>
  <si>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</si>
  <si>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</si>
  <si>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</si>
  <si>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</si>
  <si>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</si>
  <si>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</si>
  <si>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</si>
  <si>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</si>
  <si>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</si>
  <si>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</si>
  <si>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</si>
  <si>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</si>
  <si>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</si>
  <si>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</si>
  <si>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</si>
  <si>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</si>
  <si>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</si>
  <si>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</si>
  <si>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</si>
  <si>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</si>
  <si>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</si>
  <si>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</si>
  <si>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</si>
  <si>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</si>
  <si>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</si>
  <si>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</si>
  <si>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</si>
  <si>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</si>
  <si>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</si>
  <si>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</si>
  <si>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</si>
  <si>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</si>
  <si>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</si>
  <si>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</si>
  <si>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</si>
  <si>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</si>
  <si>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</si>
  <si>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</si>
  <si>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</si>
  <si>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</si>
  <si>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</si>
  <si>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</si>
  <si>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</si>
  <si>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</si>
  <si>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</si>
  <si>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</si>
  <si>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</si>
  <si>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</si>
  <si>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</si>
  <si>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</si>
  <si>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</si>
  <si>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</si>
  <si>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</si>
  <si>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</si>
  <si>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</si>
  <si>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</si>
  <si>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</si>
  <si>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</si>
  <si>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</si>
  <si>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</si>
  <si>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</si>
  <si>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</si>
  <si>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</si>
  <si>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</si>
  <si>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</si>
  <si>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</si>
  <si>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</si>
  <si>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</si>
  <si>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</si>
  <si>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</si>
  <si>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</si>
  <si>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</si>
  <si>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</si>
  <si>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</si>
  <si>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</si>
  <si>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</si>
  <si>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</si>
  <si>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</si>
  <si>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</si>
  <si>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</si>
  <si>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</si>
  <si>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</si>
  <si>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</si>
  <si>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</si>
  <si>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</si>
  <si>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</si>
  <si>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</si>
  <si>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</si>
  <si>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</si>
  <si>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</si>
  <si>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</si>
  <si>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</si>
  <si>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</si>
  <si>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</si>
  <si>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</si>
  <si>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</si>
  <si>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</si>
  <si>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</si>
  <si>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</si>
  <si>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</si>
  <si>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</si>
  <si>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</si>
  <si>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</si>
  <si>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</si>
  <si>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</si>
  <si>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</si>
  <si>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</si>
  <si>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</si>
  <si>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</si>
  <si>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</si>
  <si>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</si>
  <si>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</si>
  <si>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</si>
  <si>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</si>
  <si>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</si>
  <si>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</si>
  <si>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</si>
  <si>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</si>
  <si>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</si>
  <si>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</si>
  <si>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</si>
  <si>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</si>
  <si>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</si>
  <si>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</si>
  <si>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</si>
  <si>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</si>
  <si>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</si>
  <si>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</si>
  <si>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</si>
  <si>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</si>
  <si>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</si>
  <si>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</si>
  <si>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</si>
  <si>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</si>
  <si>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</si>
  <si>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</si>
  <si>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</si>
  <si>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</si>
  <si>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</si>
  <si>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</si>
  <si>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</si>
  <si>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</si>
  <si>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</si>
  <si>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</si>
  <si>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</si>
  <si>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</si>
  <si>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</si>
  <si>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</si>
  <si>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</si>
  <si>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</si>
  <si>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</si>
  <si>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</si>
  <si>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</si>
  <si>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</si>
  <si>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</si>
  <si>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</si>
  <si>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</si>
  <si>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</si>
  <si>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</si>
  <si>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</si>
  <si>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</si>
  <si>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</si>
  <si>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</si>
  <si>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</si>
  <si>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</si>
  <si>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</si>
  <si>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</si>
  <si>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</si>
  <si>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</si>
  <si>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</si>
  <si>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</si>
  <si>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</si>
  <si>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</si>
  <si>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</si>
  <si>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</si>
  <si>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</si>
  <si>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</si>
  <si>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</si>
  <si>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</si>
  <si>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</si>
  <si>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</si>
  <si>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</si>
  <si>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</si>
  <si>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</si>
  <si>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</si>
  <si>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</si>
  <si>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</si>
  <si>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</si>
  <si>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</si>
  <si>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</si>
  <si>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</si>
  <si>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</si>
  <si>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</si>
  <si>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</si>
  <si>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</si>
  <si>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</si>
  <si>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</si>
  <si>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</si>
  <si>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</si>
  <si>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</si>
  <si>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</si>
  <si>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</si>
  <si>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</si>
  <si>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</si>
  <si>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</si>
  <si>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</si>
  <si>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</si>
  <si>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</si>
  <si>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</si>
  <si>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</si>
  <si>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</si>
  <si>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</si>
  <si>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</si>
  <si>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</si>
  <si>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</si>
  <si>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</si>
  <si>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</si>
  <si>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</si>
  <si>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</si>
  <si>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</si>
  <si>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</si>
  <si>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</si>
  <si>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</si>
  <si>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</si>
  <si>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</si>
  <si>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</si>
  <si>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</si>
  <si>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</si>
  <si>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</si>
  <si>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</si>
  <si>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</si>
  <si>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</si>
  <si>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</si>
  <si>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</si>
  <si>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</si>
  <si>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</si>
  <si>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</si>
  <si>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</si>
  <si>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</si>
  <si>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</si>
  <si>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</si>
  <si>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</si>
  <si>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</si>
  <si>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</si>
  <si>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</si>
  <si>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</si>
  <si>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</si>
  <si>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</si>
  <si>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</si>
  <si>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</si>
  <si>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</si>
  <si>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</si>
  <si>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</si>
  <si>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</si>
  <si>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</si>
  <si>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</si>
  <si>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</si>
  <si>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</si>
  <si>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</si>
  <si>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</si>
  <si>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</si>
  <si>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</si>
  <si>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</si>
  <si>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</si>
  <si>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</si>
  <si>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</si>
  <si>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</si>
  <si>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</si>
  <si>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</si>
  <si>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</si>
  <si>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</si>
  <si>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</si>
  <si>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</si>
  <si>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</si>
  <si>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</si>
  <si>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</si>
  <si>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</si>
  <si>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</si>
  <si>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</si>
  <si>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</si>
  <si>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</si>
  <si>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</si>
  <si>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</si>
  <si>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</si>
  <si>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</si>
  <si>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</si>
  <si>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</si>
  <si>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</si>
  <si>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</si>
  <si>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</si>
  <si>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</si>
  <si>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</si>
  <si>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</si>
  <si>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</si>
  <si>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</si>
  <si>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</si>
  <si>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</si>
  <si>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</si>
  <si>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</si>
  <si>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</si>
  <si>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</si>
  <si>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</si>
  <si>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</si>
  <si>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</si>
  <si>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</si>
  <si>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</si>
  <si>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</si>
  <si>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</si>
  <si>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</si>
  <si>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</si>
  <si>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</si>
  <si>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</si>
  <si>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</si>
  <si>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</si>
  <si>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</si>
  <si>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</si>
  <si>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</si>
  <si>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</si>
  <si>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</si>
  <si>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</si>
  <si>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</si>
  <si>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</si>
  <si>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</si>
  <si>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</si>
  <si>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</si>
  <si>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</si>
  <si>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</si>
  <si>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</si>
  <si>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</si>
  <si>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</si>
  <si>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</si>
  <si>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</si>
  <si>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</si>
  <si>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</si>
  <si>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</si>
  <si>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</si>
  <si>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</si>
  <si>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</si>
  <si>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</si>
  <si>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</si>
  <si>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</si>
  <si>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</si>
  <si>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</si>
  <si>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</si>
  <si>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</si>
  <si>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</si>
  <si>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</si>
  <si>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</si>
  <si>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</si>
  <si>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</si>
  <si>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</si>
  <si>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</si>
  <si>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</si>
  <si>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</si>
  <si>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</si>
  <si>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</si>
  <si>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</si>
  <si>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</si>
  <si>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</si>
  <si>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</si>
  <si>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</si>
  <si>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</si>
  <si>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</si>
  <si>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</si>
  <si>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</si>
  <si>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</si>
  <si>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</si>
  <si>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</si>
  <si>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</si>
  <si>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</si>
  <si>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</si>
  <si>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</si>
  <si>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</si>
  <si>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</si>
  <si>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</si>
  <si>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</si>
  <si>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</si>
  <si>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</si>
  <si>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</si>
  <si>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</si>
  <si>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</si>
  <si>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</si>
  <si>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</si>
  <si>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</si>
  <si>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</si>
  <si>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</si>
  <si>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</si>
  <si>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</si>
  <si>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</si>
  <si>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</si>
  <si>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</si>
  <si>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</si>
  <si>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</si>
  <si>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</si>
  <si>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</si>
  <si>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</si>
  <si>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</si>
  <si>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</si>
  <si>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</si>
  <si>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</si>
  <si>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</si>
  <si>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</si>
  <si>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</si>
  <si>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</si>
  <si>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</si>
  <si>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</si>
  <si>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</si>
  <si>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</si>
  <si>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</si>
  <si>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</si>
  <si>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</si>
  <si>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</si>
  <si>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</si>
  <si>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</si>
  <si>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</si>
  <si>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</si>
  <si>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</si>
  <si>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</si>
  <si>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</si>
  <si>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</si>
  <si>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</si>
  <si>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</si>
  <si>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</si>
  <si>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</si>
  <si>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</si>
  <si>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</si>
  <si>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</si>
  <si>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</si>
  <si>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</si>
  <si>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</si>
  <si>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</si>
  <si>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</si>
  <si>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</si>
  <si>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</si>
  <si>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</si>
  <si>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</si>
  <si>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</si>
  <si>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</si>
  <si>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</si>
  <si>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</si>
  <si>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</si>
  <si>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</si>
  <si>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</si>
  <si>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</si>
  <si>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</si>
  <si>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</si>
  <si>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</si>
  <si>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</si>
  <si>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</si>
  <si>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</si>
  <si>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</si>
  <si>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</si>
  <si>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</si>
  <si>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</si>
  <si>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</si>
  <si>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</si>
  <si>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</si>
  <si>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</si>
  <si>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</si>
  <si>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</si>
  <si>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</si>
  <si>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</si>
  <si>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</si>
  <si>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</si>
  <si>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</si>
  <si>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</si>
  <si>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</si>
  <si>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</si>
  <si>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</si>
  <si>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</si>
  <si>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</si>
  <si>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</si>
  <si>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</si>
  <si>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</si>
  <si>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</si>
  <si>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</si>
  <si>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</si>
  <si>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</si>
  <si>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</si>
  <si>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</si>
  <si>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</si>
  <si>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</si>
  <si>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</si>
  <si>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</si>
  <si>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</si>
  <si>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</si>
  <si>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</si>
  <si>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</si>
  <si>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</si>
  <si>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</si>
  <si>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</si>
  <si>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</si>
  <si>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</si>
  <si>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</si>
  <si>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</si>
  <si>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</si>
  <si>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</si>
  <si>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</si>
  <si>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</si>
  <si>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</si>
  <si>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</si>
  <si>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</si>
  <si>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</si>
  <si>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</si>
  <si>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</si>
  <si>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</si>
  <si>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</si>
  <si>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</si>
  <si>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</si>
  <si>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</si>
  <si>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</si>
  <si>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</si>
  <si>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</si>
  <si>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</si>
  <si>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</si>
  <si>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</si>
  <si>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</si>
  <si>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</si>
  <si>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</si>
  <si>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</si>
  <si>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</si>
  <si>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</si>
  <si>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</si>
  <si>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</si>
  <si>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</si>
  <si>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</si>
  <si>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</si>
  <si>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</si>
  <si>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</si>
  <si>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</si>
  <si>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</si>
  <si>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</si>
  <si>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</si>
  <si>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</si>
  <si>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</si>
  <si>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</si>
  <si>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</si>
  <si>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</si>
  <si>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</si>
  <si>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</si>
  <si>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</si>
  <si>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</si>
  <si>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</si>
  <si>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</si>
  <si>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</si>
  <si>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</si>
  <si>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</si>
  <si>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</si>
  <si>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</si>
  <si>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</si>
  <si>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</si>
  <si>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</si>
  <si>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</si>
  <si>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</si>
  <si>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</si>
  <si>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</si>
  <si>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</si>
  <si>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</si>
  <si>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</si>
  <si>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</si>
  <si>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</si>
  <si>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</si>
  <si>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</si>
  <si>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</si>
  <si>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</si>
  <si>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</si>
  <si>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</si>
  <si>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</si>
  <si>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</si>
  <si>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</si>
  <si>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</si>
  <si>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</si>
  <si>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</si>
  <si>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</si>
  <si>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</si>
  <si>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</si>
  <si>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</si>
  <si>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</si>
  <si>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</si>
  <si>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</si>
  <si>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</si>
  <si>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</si>
  <si>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</si>
  <si>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</si>
  <si>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</si>
  <si>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</si>
  <si>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</si>
  <si>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</si>
  <si>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</si>
  <si>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</si>
  <si>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</si>
  <si>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</si>
  <si>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</si>
  <si>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</si>
  <si>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</si>
  <si>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</si>
  <si>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</si>
  <si>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</si>
  <si>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</si>
  <si>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</si>
  <si>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</si>
  <si>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</si>
  <si>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</si>
  <si>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</si>
  <si>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</si>
  <si>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</si>
  <si>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</si>
  <si>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</si>
  <si>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</si>
  <si>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</si>
  <si>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</si>
  <si>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</si>
  <si>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</si>
  <si>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</si>
  <si>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</si>
  <si>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</si>
  <si>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</si>
  <si>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</si>
  <si>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</si>
  <si>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</si>
  <si>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</si>
  <si>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</si>
  <si>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</si>
  <si>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</si>
  <si>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</si>
  <si>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</si>
  <si>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</si>
  <si>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</si>
  <si>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</si>
  <si>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</si>
  <si>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</si>
  <si>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</si>
  <si>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</si>
  <si>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</si>
  <si>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</si>
  <si>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</si>
  <si>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</si>
  <si>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</si>
  <si>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</si>
  <si>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</si>
  <si>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</si>
  <si>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</si>
  <si>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</si>
  <si>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</si>
  <si>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</si>
  <si>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</si>
  <si>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</si>
  <si>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</si>
  <si>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</si>
  <si>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</si>
  <si>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</si>
  <si>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</si>
  <si>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</si>
  <si>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</si>
  <si>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</si>
  <si>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</si>
  <si>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</si>
  <si>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</si>
  <si>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</si>
  <si>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</si>
  <si>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</si>
  <si>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</si>
  <si>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</si>
  <si>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</si>
  <si>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</si>
  <si>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</si>
  <si>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</si>
  <si>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</si>
  <si>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</si>
  <si>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</si>
  <si>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</si>
  <si>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</si>
  <si>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</si>
  <si>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</si>
  <si>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</si>
  <si>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</si>
  <si>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</si>
  <si>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</si>
  <si>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</si>
  <si>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</si>
  <si>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</si>
  <si>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</si>
  <si>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</si>
  <si>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</si>
  <si>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</si>
  <si>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</si>
  <si>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</si>
  <si>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</si>
  <si>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</si>
  <si>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</si>
  <si>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</si>
  <si>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</si>
  <si>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</si>
  <si>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</si>
  <si>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</si>
  <si>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</si>
  <si>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</si>
  <si>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</si>
  <si>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</si>
  <si>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</si>
  <si>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</si>
  <si>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</si>
  <si>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</si>
  <si>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</si>
  <si>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</si>
  <si>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</si>
  <si>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</si>
  <si>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</si>
  <si>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</si>
  <si>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</si>
  <si>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</si>
  <si>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</si>
  <si>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</si>
  <si>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</si>
  <si>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</si>
  <si>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</si>
  <si>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</si>
  <si>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</si>
  <si>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</si>
  <si>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</si>
  <si>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</si>
  <si>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</si>
  <si>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</si>
  <si>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</si>
  <si>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</si>
  <si>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</si>
  <si>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</si>
  <si>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</si>
  <si>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</si>
  <si>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</si>
  <si>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</si>
  <si>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</si>
  <si>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</si>
  <si>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</si>
  <si>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</si>
  <si>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</si>
  <si>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</si>
  <si>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</si>
  <si>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</si>
  <si>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</si>
  <si>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</si>
  <si>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</si>
  <si>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</si>
  <si>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</si>
  <si>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</si>
  <si>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</si>
  <si>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</si>
  <si>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</si>
  <si>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</si>
  <si>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</si>
  <si>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</si>
  <si>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</si>
  <si>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</si>
  <si>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</si>
  <si>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</si>
  <si>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</si>
  <si>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</si>
  <si>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</si>
  <si>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</si>
  <si>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</si>
  <si>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</si>
  <si>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</si>
  <si>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</si>
  <si>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</si>
  <si>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</si>
  <si>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</si>
  <si>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</si>
  <si>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</si>
  <si>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</si>
  <si>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</si>
  <si>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</si>
  <si>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</si>
  <si>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</si>
  <si>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</si>
  <si>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</si>
  <si>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</si>
  <si>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</si>
  <si>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</si>
  <si>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</si>
  <si>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</si>
  <si>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</si>
  <si>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</si>
  <si>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</si>
  <si>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</si>
  <si>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</si>
  <si>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</si>
  <si>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</si>
  <si>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</si>
  <si>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</si>
  <si>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</si>
  <si>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</si>
  <si>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</si>
  <si>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</si>
  <si>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</si>
  <si>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</si>
  <si>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</si>
  <si>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</si>
  <si>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</si>
  <si>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</si>
  <si>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</si>
  <si>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</si>
  <si>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</si>
  <si>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</si>
  <si>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</si>
  <si>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</si>
  <si>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</si>
  <si>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</si>
  <si>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</si>
  <si>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</si>
  <si>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</si>
  <si>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</si>
  <si>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</si>
  <si>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</si>
  <si>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</si>
  <si>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</si>
  <si>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</si>
  <si>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</si>
  <si>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</si>
  <si>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</si>
  <si>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</si>
  <si>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</si>
  <si>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</si>
  <si>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</si>
  <si>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</si>
  <si>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</si>
  <si>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</si>
  <si>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</si>
  <si>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</si>
  <si>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</si>
  <si>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</si>
  <si>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</si>
  <si>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</si>
  <si>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</si>
  <si>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</si>
  <si>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</si>
  <si>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</si>
  <si>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</si>
  <si>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</si>
  <si>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</si>
  <si>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</si>
  <si>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</si>
  <si>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</si>
  <si>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</si>
  <si>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</si>
  <si>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</si>
  <si>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</si>
  <si>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</si>
  <si>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</si>
  <si>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</si>
  <si>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</si>
  <si>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</si>
  <si>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</si>
  <si>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</si>
  <si>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</si>
  <si>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</si>
  <si>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</si>
  <si>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</si>
  <si>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</si>
  <si>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</si>
  <si>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</si>
  <si>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</si>
  <si>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</si>
  <si>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</si>
  <si>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</si>
  <si>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</si>
  <si>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</si>
  <si>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</si>
  <si>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</si>
  <si>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</si>
  <si>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</si>
  <si>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</si>
  <si>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</si>
  <si>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</si>
  <si>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</si>
  <si>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</si>
  <si>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</si>
  <si>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</si>
  <si>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</si>
  <si>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</si>
  <si>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</si>
  <si>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</si>
  <si>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</si>
  <si>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</si>
  <si>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</si>
  <si>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</si>
  <si>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</si>
  <si>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</si>
  <si>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</si>
  <si>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</si>
  <si>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</si>
  <si>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</si>
  <si>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</si>
  <si>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</si>
  <si>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</si>
  <si>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</si>
  <si>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</si>
  <si>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</si>
  <si>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</si>
  <si>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</si>
  <si>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</si>
  <si>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</si>
  <si>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</si>
  <si>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</si>
  <si>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</si>
  <si>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</si>
  <si>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</si>
  <si>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</si>
  <si>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</si>
  <si>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</si>
  <si>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</si>
  <si>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</si>
  <si>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</si>
  <si>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</si>
  <si>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</si>
  <si>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</si>
  <si>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</si>
  <si>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</si>
  <si>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</si>
  <si>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</si>
  <si>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</si>
  <si>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</si>
  <si>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</si>
  <si>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</si>
  <si>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</si>
  <si>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</si>
  <si>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</si>
  <si>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</si>
  <si>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</si>
  <si>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</si>
  <si>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</si>
  <si>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</si>
  <si>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</si>
  <si>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</si>
  <si>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</si>
  <si>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</si>
  <si>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</si>
  <si>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</si>
  <si>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</si>
  <si>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</si>
  <si>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</si>
  <si>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</si>
  <si>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</si>
  <si>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</si>
  <si>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</si>
  <si>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</si>
  <si>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</si>
  <si>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</si>
  <si>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</si>
  <si>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</si>
  <si>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</si>
  <si>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</si>
  <si>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</si>
  <si>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</si>
  <si>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</si>
  <si>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</si>
  <si>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</si>
  <si>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</si>
  <si>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</si>
  <si>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</si>
  <si>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</si>
  <si>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</si>
  <si>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</si>
  <si>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</si>
  <si>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</si>
  <si>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</si>
  <si>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</si>
  <si>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</si>
  <si>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</si>
  <si>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</si>
  <si>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</si>
  <si>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</si>
  <si>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</si>
  <si>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</si>
  <si>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</si>
  <si>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</si>
  <si>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</si>
  <si>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</si>
  <si>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</si>
  <si>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</si>
  <si>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</si>
  <si>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</si>
  <si>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</si>
  <si>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</si>
  <si>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</si>
  <si>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</si>
  <si>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</si>
  <si>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</si>
  <si>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</si>
  <si>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</si>
  <si>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</si>
  <si>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</si>
  <si>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</si>
  <si>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</si>
  <si>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</si>
  <si>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</si>
  <si>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</si>
  <si>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</si>
  <si>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</si>
  <si>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</si>
  <si>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</si>
  <si>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</si>
  <si>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</si>
  <si>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</si>
  <si>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</si>
  <si>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</si>
  <si>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</si>
  <si>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</si>
  <si>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</si>
  <si>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</si>
  <si>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</si>
  <si>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</si>
  <si>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</si>
  <si>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</si>
  <si>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</si>
  <si>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</si>
  <si>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</si>
  <si>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</si>
  <si>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</si>
  <si>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</si>
  <si>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</si>
  <si>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</si>
  <si>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</si>
  <si>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</si>
  <si>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</si>
  <si>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</si>
  <si>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</si>
  <si>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</si>
  <si>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</si>
  <si>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</si>
  <si>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</si>
  <si>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</si>
  <si>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</si>
  <si>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</si>
  <si>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</si>
  <si>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</si>
  <si>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</si>
  <si>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</si>
  <si>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</si>
  <si>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</si>
  <si>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</si>
  <si>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</si>
  <si>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</si>
  <si>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</si>
  <si>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</si>
  <si>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</si>
  <si>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</si>
  <si>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</si>
  <si>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</si>
  <si>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</si>
  <si>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</si>
  <si>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</si>
  <si>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</si>
  <si>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</si>
  <si>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</si>
  <si>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</si>
  <si>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</si>
  <si>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</si>
  <si>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</si>
  <si>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</si>
  <si>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</si>
  <si>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</si>
  <si>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</si>
  <si>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</si>
  <si>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</si>
  <si>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</si>
  <si>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</si>
  <si>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</si>
  <si>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</si>
  <si>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</si>
  <si>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</si>
  <si>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</si>
  <si>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</si>
  <si>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</si>
  <si>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</si>
  <si>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</si>
  <si>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</si>
  <si>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</si>
  <si>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</si>
  <si>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</si>
  <si>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</si>
  <si>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</si>
  <si>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</si>
  <si>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</si>
  <si>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</si>
  <si>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</si>
  <si>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</si>
  <si>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</si>
  <si>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</si>
  <si>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</si>
  <si>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</si>
  <si>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</si>
  <si>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</si>
  <si>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</si>
  <si>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</si>
  <si>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</si>
  <si>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</si>
  <si>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</si>
  <si>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</si>
  <si>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</si>
  <si>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</si>
  <si>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</si>
  <si>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</si>
  <si>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</si>
  <si>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</si>
  <si>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</si>
  <si>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</si>
  <si>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</si>
  <si>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</si>
  <si>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</si>
  <si>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</si>
  <si>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</si>
  <si>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</si>
  <si>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</si>
  <si>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</si>
  <si>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</si>
  <si>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</si>
  <si>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</si>
  <si>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</si>
  <si>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</si>
  <si>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</si>
  <si>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</si>
  <si>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</si>
  <si>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</si>
  <si>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</si>
  <si>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</si>
  <si>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</si>
  <si>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</si>
  <si>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</si>
  <si>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</si>
  <si>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</si>
  <si>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</si>
  <si>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</si>
  <si>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</si>
  <si>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</si>
  <si>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</si>
  <si>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</si>
  <si>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</si>
  <si>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</si>
  <si>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</si>
  <si>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</si>
  <si>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</si>
  <si>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</si>
  <si>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</si>
  <si>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</si>
  <si>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</si>
  <si>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</si>
  <si>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</si>
  <si>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</si>
  <si>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</si>
  <si>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</si>
  <si>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</si>
  <si>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</si>
  <si>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</si>
  <si>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</si>
  <si>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</si>
  <si>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</si>
  <si>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</si>
  <si>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</si>
  <si>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</si>
  <si>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</si>
  <si>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</si>
  <si>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</si>
  <si>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</si>
  <si>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</si>
  <si>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</si>
  <si>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</si>
  <si>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</si>
  <si>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</si>
  <si>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</si>
  <si>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</si>
  <si>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</si>
  <si>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</si>
  <si>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</si>
  <si>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</si>
  <si>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</si>
  <si>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</si>
  <si>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</si>
  <si>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</si>
  <si>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</si>
  <si>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</si>
  <si>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</si>
  <si>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</si>
  <si>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</si>
  <si>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</si>
  <si>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</si>
  <si>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</si>
  <si>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</si>
  <si>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</si>
  <si>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</si>
  <si>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</si>
  <si>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</si>
  <si>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</si>
  <si>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</si>
  <si>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</si>
  <si>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</si>
  <si>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</si>
  <si>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</si>
  <si>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</si>
  <si>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</si>
  <si>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</si>
  <si>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</si>
  <si>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</si>
  <si>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</si>
  <si>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</si>
  <si>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</si>
  <si>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</si>
  <si>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</si>
  <si>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</si>
  <si>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</si>
  <si>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</si>
  <si>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</si>
  <si>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</si>
  <si>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</si>
  <si>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</si>
  <si>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</si>
  <si>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</si>
  <si>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</si>
  <si>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</si>
  <si>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</si>
  <si>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</si>
  <si>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</si>
  <si>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</si>
  <si>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</si>
  <si>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</si>
  <si>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</si>
  <si>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</si>
  <si>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</si>
  <si>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</si>
  <si>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</si>
  <si>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</si>
  <si>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</si>
  <si>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</si>
  <si>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</si>
  <si>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</si>
  <si>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</si>
  <si>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</si>
  <si>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</si>
  <si>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</si>
  <si>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</si>
  <si>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</si>
  <si>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</si>
  <si>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</si>
  <si>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</si>
  <si>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</si>
  <si>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</si>
  <si>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</si>
  <si>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</si>
  <si>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</si>
  <si>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</si>
  <si>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</si>
  <si>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</si>
  <si>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</si>
  <si>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</si>
  <si>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</si>
  <si>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</si>
  <si>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</si>
  <si>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</si>
  <si>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</si>
  <si>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</si>
  <si>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</si>
  <si>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</si>
  <si>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</si>
  <si>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</si>
  <si>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</si>
  <si>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</si>
  <si>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</si>
  <si>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</si>
  <si>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</si>
  <si>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</si>
  <si>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</si>
  <si>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</si>
  <si>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</si>
  <si>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</si>
  <si>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</si>
  <si>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</si>
  <si>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</si>
  <si>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</si>
  <si>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</si>
  <si>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</si>
  <si>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</si>
  <si>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</si>
  <si>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</si>
  <si>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</si>
  <si>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</si>
  <si>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</si>
  <si>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</si>
  <si>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</si>
  <si>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</si>
  <si>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</si>
  <si>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</si>
  <si>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</si>
  <si>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</si>
  <si>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</si>
  <si>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</si>
  <si>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</si>
  <si>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</si>
  <si>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</si>
  <si>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</si>
  <si>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</si>
  <si>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</si>
  <si>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</si>
  <si>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</si>
  <si>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</si>
  <si>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</si>
  <si>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</si>
  <si>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</si>
  <si>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</si>
  <si>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</si>
  <si>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</si>
  <si>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</si>
  <si>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</si>
  <si>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</si>
  <si>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</si>
  <si>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</si>
  <si>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</si>
  <si>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</si>
  <si>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</si>
  <si>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</si>
  <si>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</si>
  <si>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</si>
  <si>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</si>
  <si>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</si>
  <si>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</si>
  <si>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</si>
  <si>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</si>
  <si>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</si>
  <si>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</si>
  <si>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</si>
  <si>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</si>
  <si>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</si>
  <si>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</si>
  <si>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</si>
  <si>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</si>
  <si>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</si>
  <si>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</si>
  <si>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</si>
  <si>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</si>
  <si>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</si>
  <si>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</si>
  <si>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</si>
  <si>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</si>
  <si>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</si>
  <si>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</si>
  <si>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</si>
  <si>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</si>
  <si>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</si>
  <si>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</si>
  <si>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</si>
  <si>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</si>
  <si>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</si>
  <si>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</si>
  <si>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</si>
  <si>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</si>
  <si>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</si>
  <si>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</si>
  <si>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</si>
  <si>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</si>
  <si>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</si>
  <si>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</si>
  <si>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</si>
  <si>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</si>
  <si>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</si>
  <si>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</si>
  <si>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</si>
  <si>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</si>
  <si>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</si>
  <si>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</si>
  <si>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</si>
  <si>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</si>
  <si>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</si>
  <si>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</si>
  <si>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</si>
  <si>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</si>
  <si>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</si>
  <si>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</si>
  <si>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</si>
  <si>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</si>
  <si>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</si>
  <si>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</si>
  <si>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</si>
  <si>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</si>
  <si>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</si>
  <si>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</si>
  <si>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</si>
  <si>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</si>
  <si>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</si>
  <si>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</si>
  <si>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</si>
  <si>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</si>
  <si>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</si>
  <si>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</si>
  <si>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</si>
  <si>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</si>
  <si>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</si>
  <si>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</si>
  <si>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</si>
  <si>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</si>
  <si>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</si>
  <si>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</si>
  <si>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</si>
  <si>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</si>
  <si>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</si>
  <si>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</si>
  <si>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</si>
  <si>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</si>
  <si>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</si>
  <si>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</si>
  <si>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</si>
  <si>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</si>
  <si>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</si>
  <si>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</si>
  <si>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</si>
  <si>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</si>
  <si>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</si>
  <si>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</si>
  <si>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</si>
  <si>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</si>
  <si>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</si>
  <si>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</si>
  <si>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</si>
  <si>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</si>
  <si>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</si>
  <si>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</si>
  <si>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</si>
  <si>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</si>
  <si>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</si>
  <si>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</si>
  <si>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</si>
  <si>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</si>
  <si>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</si>
  <si>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</si>
  <si>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</si>
  <si>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</si>
  <si>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</si>
  <si>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</si>
  <si>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</si>
  <si>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</si>
  <si>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</si>
  <si>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</si>
  <si>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</si>
  <si>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</si>
  <si>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</si>
  <si>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</si>
  <si>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</si>
  <si>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</si>
  <si>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</si>
  <si>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</si>
  <si>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</si>
  <si>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</si>
  <si>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</si>
  <si>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</si>
  <si>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</si>
  <si>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</si>
  <si>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</si>
  <si>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</si>
  <si>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</si>
  <si>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</si>
  <si>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</si>
  <si>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</si>
  <si>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</si>
  <si>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</si>
  <si>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</si>
  <si>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</si>
  <si>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</si>
  <si>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</si>
  <si>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</si>
  <si>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</si>
  <si>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</si>
  <si>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</si>
  <si>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</si>
  <si>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</si>
  <si>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</si>
  <si>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</si>
  <si>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</si>
  <si>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</si>
  <si>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</si>
  <si>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</si>
  <si>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</si>
  <si>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</si>
  <si>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</si>
  <si>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</si>
  <si>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</si>
  <si>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</si>
  <si>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</si>
  <si>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</si>
  <si>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</si>
  <si>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</si>
  <si>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</si>
  <si>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</si>
  <si>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</si>
  <si>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</si>
  <si>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</si>
  <si>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</si>
  <si>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</si>
  <si>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</si>
  <si>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</si>
  <si>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</si>
  <si>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</si>
  <si>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</si>
  <si>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</si>
  <si>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</si>
  <si>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</si>
  <si>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</si>
  <si>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</si>
  <si>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</si>
  <si>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</si>
  <si>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</si>
  <si>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</si>
  <si>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</si>
  <si>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</si>
  <si>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</si>
  <si>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</si>
  <si>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</si>
  <si>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</si>
  <si>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</si>
  <si>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</si>
  <si>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</si>
  <si>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</si>
  <si>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</si>
  <si>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</si>
  <si>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</si>
  <si>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</si>
  <si>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</si>
  <si>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</si>
  <si>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</si>
  <si>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</si>
  <si>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</si>
  <si>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</si>
  <si>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</si>
  <si>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</si>
  <si>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</si>
  <si>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</si>
  <si>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</si>
  <si>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</si>
  <si>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</si>
  <si>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</si>
  <si>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</si>
  <si>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</si>
  <si>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</si>
  <si>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</si>
  <si>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</si>
  <si>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</si>
  <si>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</si>
  <si>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</si>
  <si>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</si>
  <si>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</si>
  <si>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</si>
  <si>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</si>
  <si>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</si>
  <si>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</si>
  <si>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</si>
  <si>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</si>
  <si>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</si>
  <si>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</si>
  <si>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</si>
  <si>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</si>
  <si>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</si>
  <si>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</si>
  <si>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</si>
  <si>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</si>
  <si>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</si>
  <si>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</si>
  <si>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</si>
  <si>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</si>
  <si>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</si>
  <si>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</si>
  <si>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</si>
  <si>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</si>
  <si>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</si>
  <si>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</si>
  <si>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</si>
  <si>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</si>
  <si>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</si>
  <si>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</si>
  <si>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</si>
  <si>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</si>
  <si>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</si>
  <si>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</si>
  <si>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</si>
  <si>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</si>
  <si>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</si>
  <si>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</si>
  <si>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</si>
  <si>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</si>
  <si>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</si>
  <si>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</si>
  <si>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</si>
  <si>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</si>
  <si>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</si>
  <si>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</si>
  <si>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</si>
  <si>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</si>
  <si>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</si>
  <si>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</si>
  <si>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</si>
  <si>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</si>
  <si>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</si>
  <si>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</si>
  <si>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</si>
  <si>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</si>
  <si>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</si>
  <si>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</si>
  <si>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</si>
  <si>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</si>
  <si>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</si>
  <si>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</si>
  <si>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</si>
  <si>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</si>
  <si>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</si>
  <si>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</si>
  <si>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</si>
  <si>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</si>
  <si>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</si>
  <si>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</si>
  <si>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</si>
  <si>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</si>
  <si>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</si>
  <si>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</si>
  <si>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</si>
  <si>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</si>
  <si>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</si>
  <si>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</si>
  <si>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</si>
  <si>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</si>
  <si>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</si>
  <si>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</si>
  <si>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</si>
  <si>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</si>
  <si>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</si>
  <si>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</si>
  <si>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</si>
  <si>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</si>
  <si>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</si>
  <si>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</si>
  <si>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</si>
  <si>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</si>
  <si>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</si>
  <si>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</si>
  <si>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</si>
  <si>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</si>
  <si>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</si>
  <si>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</si>
  <si>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</si>
  <si>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</si>
  <si>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</si>
  <si>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</si>
  <si>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</si>
  <si>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</si>
  <si>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</si>
  <si>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</si>
  <si>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</si>
  <si>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</si>
  <si>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</si>
  <si>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</si>
  <si>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</si>
  <si>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</si>
  <si>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</si>
  <si>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</si>
  <si>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</si>
  <si>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</si>
  <si>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</si>
  <si>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</si>
  <si>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</si>
  <si>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</si>
  <si>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</si>
  <si>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</si>
  <si>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</si>
  <si>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</si>
  <si>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</si>
  <si>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</si>
  <si>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</si>
  <si>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</si>
  <si>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</si>
  <si>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</si>
  <si>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</si>
  <si>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</si>
  <si>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</si>
  <si>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</si>
  <si>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</si>
  <si>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</si>
  <si>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</si>
  <si>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</si>
  <si>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</si>
  <si>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</si>
  <si>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</si>
  <si>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</si>
  <si>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</si>
  <si>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</si>
  <si>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</si>
  <si>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</si>
  <si>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</si>
  <si>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</si>
  <si>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</si>
  <si>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</si>
  <si>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</si>
  <si>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</si>
  <si>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</si>
  <si>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</si>
  <si>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</si>
  <si>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</si>
  <si>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</si>
  <si>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</si>
  <si>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</si>
  <si>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</si>
  <si>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</si>
  <si>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</si>
  <si>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</si>
  <si>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</si>
  <si>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</si>
  <si>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</si>
  <si>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</si>
  <si>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</si>
  <si>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</si>
  <si>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</si>
  <si>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</si>
  <si>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</si>
  <si>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</si>
  <si>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</si>
  <si>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</si>
  <si>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</si>
  <si>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</si>
  <si>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</si>
  <si>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</si>
  <si>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</si>
  <si>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</si>
  <si>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</si>
  <si>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</si>
  <si>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</si>
  <si>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</si>
  <si>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</si>
  <si>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</si>
  <si>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</si>
  <si>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</si>
  <si>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</si>
  <si>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</si>
  <si>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</si>
  <si>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</si>
  <si>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</si>
  <si>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</si>
  <si>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</si>
  <si>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</si>
  <si>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</si>
  <si>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</si>
  <si>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</si>
  <si>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</si>
  <si>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</si>
  <si>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</si>
  <si>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</si>
  <si>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</si>
  <si>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</si>
  <si>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</si>
  <si>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</si>
  <si>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</si>
  <si>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</si>
  <si>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</si>
  <si>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</si>
  <si>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</si>
  <si>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</si>
  <si>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</si>
  <si>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</si>
  <si>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</si>
  <si>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</si>
  <si>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</si>
  <si>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</si>
  <si>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</si>
  <si>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</si>
  <si>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</si>
  <si>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</si>
  <si>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</si>
  <si>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</si>
  <si>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</si>
  <si>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</si>
  <si>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</si>
  <si>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</si>
  <si>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</si>
  <si>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</si>
  <si>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</si>
  <si>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</si>
  <si>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</si>
  <si>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</si>
  <si>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</si>
  <si>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</si>
  <si>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</si>
  <si>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</si>
  <si>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</si>
  <si>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</si>
  <si>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</si>
  <si>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</si>
  <si>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</si>
  <si>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</si>
  <si>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</si>
  <si>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</si>
  <si>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</si>
  <si>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</si>
  <si>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</si>
  <si>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</si>
  <si>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</si>
  <si>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</si>
  <si>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</si>
  <si>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</si>
  <si>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</si>
  <si>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</si>
  <si>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</si>
  <si>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</si>
  <si>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</si>
  <si>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</si>
  <si>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</si>
  <si>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</si>
  <si>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</si>
  <si>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</si>
  <si>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</si>
  <si>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</si>
  <si>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</si>
  <si>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</si>
  <si>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</si>
  <si>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</si>
  <si>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</si>
  <si>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</si>
  <si>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</si>
  <si>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</si>
  <si>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</si>
  <si>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</si>
  <si>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</si>
  <si>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</si>
  <si>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</si>
  <si>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</si>
  <si>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</si>
  <si>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</si>
  <si>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</si>
  <si>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</si>
  <si>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</si>
  <si>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</si>
  <si>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</si>
  <si>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</si>
  <si>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</si>
  <si>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</si>
  <si>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</si>
  <si>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</si>
  <si>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</si>
  <si>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</si>
  <si>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</si>
  <si>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</si>
  <si>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</si>
  <si>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</si>
  <si>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</si>
  <si>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</si>
  <si>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</si>
  <si>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</si>
  <si>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</si>
  <si>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</si>
  <si>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</si>
  <si>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</si>
  <si>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</si>
  <si>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</si>
  <si>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</si>
  <si>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</si>
  <si>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</si>
  <si>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</si>
  <si>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</si>
  <si>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</si>
  <si>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</si>
  <si>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</si>
  <si>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</si>
  <si>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</si>
  <si>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</si>
  <si>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</si>
  <si>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</si>
  <si>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</si>
  <si>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</si>
  <si>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</si>
  <si>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</si>
  <si>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</si>
  <si>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</si>
  <si>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</si>
  <si>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</si>
  <si>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</si>
  <si>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</si>
  <si>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</si>
  <si>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</si>
  <si>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</si>
  <si>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</si>
  <si>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</si>
  <si>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</si>
  <si>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</si>
  <si>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</si>
  <si>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</si>
  <si>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</si>
  <si>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</si>
  <si>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</si>
  <si>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</si>
  <si>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</si>
  <si>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</si>
  <si>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</si>
  <si>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</si>
  <si>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</si>
  <si>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</si>
  <si>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</si>
  <si>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</si>
  <si>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</si>
  <si>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</si>
  <si>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</si>
  <si>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</si>
  <si>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</si>
  <si>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</si>
  <si>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</si>
  <si>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</si>
  <si>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</si>
  <si>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</si>
  <si>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</si>
  <si>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</si>
  <si>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</si>
  <si>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</si>
  <si>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</si>
  <si>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</si>
  <si>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</si>
  <si>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</si>
  <si>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</si>
  <si>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</si>
  <si>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</si>
  <si>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</si>
  <si>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</si>
  <si>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</si>
  <si>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</si>
  <si>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</si>
  <si>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</si>
  <si>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</si>
  <si>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</si>
  <si>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</si>
  <si>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</si>
  <si>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</si>
  <si>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</si>
  <si>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</si>
  <si>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</si>
  <si>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</si>
  <si>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</si>
  <si>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</si>
  <si>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</si>
  <si>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</si>
  <si>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</si>
  <si>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</si>
  <si>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</si>
  <si>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</si>
  <si>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</si>
  <si>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</si>
  <si>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</si>
  <si>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</si>
  <si>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</si>
  <si>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</si>
  <si>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</si>
  <si>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</si>
  <si>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</si>
  <si>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</si>
  <si>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</si>
  <si>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</si>
  <si>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</si>
  <si>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</si>
  <si>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</si>
  <si>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</si>
  <si>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</si>
  <si>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</si>
  <si>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</si>
  <si>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</si>
  <si>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</si>
  <si>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</si>
  <si>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</si>
  <si>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</si>
  <si>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</si>
  <si>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</si>
  <si>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</si>
  <si>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</si>
  <si>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</si>
  <si>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</si>
  <si>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</si>
  <si>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</si>
  <si>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</si>
  <si>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</si>
  <si>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</si>
  <si>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</si>
  <si>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</si>
  <si>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</si>
  <si>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</si>
  <si>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</si>
  <si>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</si>
  <si>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</si>
  <si>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</si>
  <si>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</si>
  <si>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</si>
  <si>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</si>
  <si>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</si>
  <si>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</si>
  <si>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</si>
  <si>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</si>
  <si>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</si>
  <si>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</si>
  <si>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</si>
  <si>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</si>
  <si>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</si>
  <si>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</si>
  <si>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</si>
  <si>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</si>
  <si>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</si>
  <si>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</si>
  <si>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</si>
  <si>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</si>
  <si>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</si>
  <si>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</si>
  <si>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</si>
  <si>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</si>
  <si>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</si>
  <si>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</si>
  <si>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</si>
  <si>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</si>
  <si>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</si>
  <si>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</si>
  <si>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</si>
  <si>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</si>
  <si>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</si>
  <si>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</si>
  <si>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</si>
  <si>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</si>
  <si>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</si>
  <si>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</si>
  <si>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</si>
  <si>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</si>
  <si>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</si>
  <si>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</si>
  <si>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</si>
  <si>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</si>
  <si>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</si>
  <si>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</si>
  <si>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</si>
  <si>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</si>
  <si>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</si>
  <si>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</si>
  <si>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</si>
  <si>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</si>
  <si>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</si>
  <si>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</si>
  <si>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</si>
  <si>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</si>
  <si>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</si>
  <si>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</si>
  <si>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</si>
  <si>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</si>
  <si>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</si>
  <si>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</si>
  <si>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</si>
  <si>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</si>
  <si>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</si>
  <si>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</si>
  <si>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</si>
  <si>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</si>
  <si>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</si>
  <si>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</si>
  <si>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</si>
  <si>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</si>
  <si>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</si>
  <si>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</si>
  <si>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</si>
  <si>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</si>
  <si>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</si>
  <si>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</si>
  <si>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</si>
  <si>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</si>
  <si>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</si>
  <si>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</si>
  <si>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</si>
  <si>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</si>
  <si>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</si>
  <si>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</si>
  <si>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</si>
  <si>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</si>
  <si>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</si>
  <si>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</si>
  <si>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</si>
  <si>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</si>
  <si>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</si>
  <si>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</si>
  <si>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</si>
  <si>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</si>
  <si>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</si>
  <si>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</si>
  <si>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</si>
  <si>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</si>
  <si>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</si>
  <si>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</si>
  <si>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</si>
  <si>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</si>
  <si>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</si>
  <si>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</si>
  <si>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</si>
  <si>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</si>
  <si>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</si>
  <si>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</si>
  <si>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</si>
  <si>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</si>
  <si>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</si>
  <si>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</si>
  <si>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</si>
  <si>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</si>
  <si>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</si>
  <si>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</si>
  <si>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</si>
  <si>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</si>
  <si>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</si>
  <si>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</si>
  <si>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</si>
  <si>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</si>
  <si>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</si>
  <si>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</si>
  <si>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</si>
  <si>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</si>
  <si>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</si>
  <si>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</si>
  <si>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</si>
  <si>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</si>
  <si>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</si>
  <si>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</si>
  <si>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</si>
  <si>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</si>
  <si>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</si>
  <si>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</si>
  <si>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</si>
  <si>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</si>
  <si>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</si>
  <si>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</si>
  <si>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</si>
  <si>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</si>
  <si>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</si>
  <si>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</si>
  <si>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</si>
  <si>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</si>
  <si>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</si>
  <si>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</si>
  <si>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</si>
  <si>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</si>
  <si>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</si>
  <si>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</si>
  <si>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</si>
  <si>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</si>
  <si>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</si>
  <si>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</si>
  <si>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</si>
  <si>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</si>
  <si>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</si>
  <si>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</si>
  <si>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</si>
  <si>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</si>
  <si>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</si>
  <si>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</si>
  <si>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</si>
  <si>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</si>
  <si>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</si>
  <si>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</si>
  <si>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</si>
  <si>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</si>
  <si>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</si>
  <si>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</si>
  <si>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</si>
  <si>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</si>
  <si>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</si>
  <si>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</si>
  <si>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</si>
  <si>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</si>
  <si>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</si>
  <si>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</si>
  <si>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</si>
  <si>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</si>
  <si>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</si>
  <si>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</si>
  <si>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</si>
  <si>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</si>
  <si>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</si>
  <si>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</si>
  <si>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</si>
  <si>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</si>
  <si>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</si>
  <si>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</si>
  <si>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</si>
  <si>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</si>
  <si>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</si>
  <si>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</si>
  <si>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</si>
  <si>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</si>
  <si>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</si>
  <si>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</si>
  <si>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</si>
  <si>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</si>
  <si>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</si>
  <si>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</si>
  <si>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</si>
  <si>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</si>
  <si>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</si>
  <si>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</si>
  <si>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</si>
  <si>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</si>
  <si>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</si>
  <si>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</si>
  <si>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</si>
  <si>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</si>
  <si>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</si>
  <si>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</si>
  <si>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</si>
  <si>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</si>
  <si>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</si>
  <si>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</si>
  <si>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</si>
  <si>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</si>
  <si>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</si>
  <si>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</si>
  <si>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</si>
  <si>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</si>
  <si>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</si>
  <si>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</si>
  <si>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</si>
  <si>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</si>
  <si>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</si>
  <si>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</si>
  <si>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</si>
  <si>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</si>
  <si>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</si>
  <si>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</si>
  <si>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</si>
  <si>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</si>
  <si>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</si>
  <si>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</si>
  <si>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2021-11-11005012020</t>
  </si>
  <si>
    <t>GRACIELA MARIA LOZANO MENDOZA</t>
  </si>
  <si>
    <t>TV 3 No. 49-00 HOSPITAL MILITAR CENTRAL</t>
  </si>
  <si>
    <t>3202088242 - 2851525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</si>
  <si>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</si>
  <si>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215/2015</t>
  </si>
  <si>
    <t>ATENDER A LA PRIMERA INFANCIA EN EL MARCO DE LA ESTRATEGIA DE CERO A SIEMPRE, DE CONFORMIDAD CON LAS DIRECTRICES DEL ICBF</t>
  </si>
  <si>
    <t>INSTITUTO COLOMBIANO DE BIENESTAR FAMILIAR</t>
  </si>
  <si>
    <t>403/2016</t>
  </si>
  <si>
    <t>1694/2016</t>
  </si>
  <si>
    <t>11-0427-2019</t>
  </si>
  <si>
    <t>11-0501-2020</t>
  </si>
  <si>
    <t>PRESTAR EL SERVICIO DE ATENCION, EDUCACION INICIAL Y CUIDADO A NIÑOS Y NIÑAS MENORES DE 5 AÑOS</t>
  </si>
  <si>
    <t>SI</t>
  </si>
  <si>
    <t>PRESTAR EL SERVICIO CENTROS DE DESARROLLO INFANTIL HOGARES IMFANTILES HI, DE CONFORMIDAD CON EL MANUAL OPERATIVO DEL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</si>
</sst>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7" zoomScale="85" zoomScaleNormal="85" zoomScaleSheetLayoutView="40" zoomScalePageLayoutView="40" workbookViewId="0">
      <selection activeCell="C206" sqref="C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860529923</v>
      </c>
      <c r="C20" s="5"/>
      <c r="D20" s="73"/>
      <c r="E20" s="5"/>
      <c r="F20" s="5"/>
      <c r="G20" s="5"/>
      <c r="H20" s="185"/>
      <c r="I20" s="148" t="s">
        <v>1156</v>
      </c>
      <c r="J20" s="149" t="s">
        <v>188</v>
      </c>
      <c r="K20" s="150">
        <v>572121920</v>
      </c>
      <c r="L20" s="151">
        <v>43846</v>
      </c>
      <c r="M20" s="151">
        <v>44196</v>
      </c>
      <c r="N20" s="134">
        <f>+(M20-L20)/30</f>
        <v>11.666666666666666</v>
      </c>
      <c r="O20" s="137"/>
      <c r="U20" s="133"/>
      <c r="V20" s="105">
        <f ca="1">NOW()</f>
        <v>44194.743645833332</v>
      </c>
      <c r="W20" s="105">
        <f ca="1">NOW()</f>
        <v>44194.743645833332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USUARIOS DEL HOGAR INFANTIL CHIQUILINES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2683</v>
      </c>
      <c r="C48" s="112" t="s">
        <v>31</v>
      </c>
      <c r="D48" s="110" t="s">
        <v>2681</v>
      </c>
      <c r="E48" s="144">
        <v>42037</v>
      </c>
      <c r="F48" s="144">
        <v>42369</v>
      </c>
      <c r="G48" s="159">
        <f>IF(AND(E48&lt;&gt;"",F48&lt;&gt;""),((F48-E48)/30),"")</f>
        <v>11.066666666666666</v>
      </c>
      <c r="H48" s="114" t="s">
        <v>2682</v>
      </c>
      <c r="I48" s="113" t="s">
        <v>1156</v>
      </c>
      <c r="J48" s="113" t="s">
        <v>200</v>
      </c>
      <c r="K48" s="116">
        <v>361009160</v>
      </c>
      <c r="L48" s="115" t="s">
        <v>1148</v>
      </c>
      <c r="M48" s="117">
        <v>1</v>
      </c>
      <c r="N48" s="115" t="s">
        <v>27</v>
      </c>
      <c r="O48" s="115" t="s">
        <v>26</v>
      </c>
      <c r="P48" s="78"/>
    </row>
    <row r="49" spans="1:16" s="6" customFormat="1" ht="24.75" customHeight="1" x14ac:dyDescent="0.25">
      <c r="A49" s="142">
        <v>2</v>
      </c>
      <c r="B49" s="111" t="s">
        <v>2683</v>
      </c>
      <c r="C49" s="112" t="s">
        <v>31</v>
      </c>
      <c r="D49" s="110" t="s">
        <v>2684</v>
      </c>
      <c r="E49" s="144">
        <v>42401</v>
      </c>
      <c r="F49" s="144">
        <v>42674</v>
      </c>
      <c r="G49" s="159">
        <f t="shared" ref="G49:G50" si="2">IF(AND(E49&lt;&gt;"",F49&lt;&gt;""),((F49-E49)/30),"")</f>
        <v>9.1</v>
      </c>
      <c r="H49" s="114" t="s">
        <v>2688</v>
      </c>
      <c r="I49" s="113" t="s">
        <v>1156</v>
      </c>
      <c r="J49" s="113" t="s">
        <v>200</v>
      </c>
      <c r="K49" s="116">
        <v>311318938</v>
      </c>
      <c r="L49" s="115" t="s">
        <v>1148</v>
      </c>
      <c r="M49" s="117">
        <v>1</v>
      </c>
      <c r="N49" s="115" t="s">
        <v>27</v>
      </c>
      <c r="O49" s="115" t="s">
        <v>26</v>
      </c>
      <c r="P49" s="78"/>
    </row>
    <row r="50" spans="1:16" s="6" customFormat="1" ht="24.75" customHeight="1" x14ac:dyDescent="0.25">
      <c r="A50" s="142">
        <v>3</v>
      </c>
      <c r="B50" s="111" t="s">
        <v>2683</v>
      </c>
      <c r="C50" s="112" t="s">
        <v>31</v>
      </c>
      <c r="D50" s="110" t="s">
        <v>2685</v>
      </c>
      <c r="E50" s="144">
        <v>42675</v>
      </c>
      <c r="F50" s="144">
        <v>43100</v>
      </c>
      <c r="G50" s="159">
        <f t="shared" si="2"/>
        <v>14.166666666666666</v>
      </c>
      <c r="H50" s="119" t="s">
        <v>2688</v>
      </c>
      <c r="I50" s="113" t="s">
        <v>1156</v>
      </c>
      <c r="J50" s="113" t="s">
        <v>200</v>
      </c>
      <c r="K50" s="116">
        <v>423615002</v>
      </c>
      <c r="L50" s="115" t="s">
        <v>1148</v>
      </c>
      <c r="M50" s="117">
        <v>1</v>
      </c>
      <c r="N50" s="115" t="s">
        <v>27</v>
      </c>
      <c r="O50" s="115" t="s">
        <v>2689</v>
      </c>
      <c r="P50" s="78"/>
    </row>
    <row r="51" spans="1:16" s="6" customFormat="1" ht="24.75" customHeight="1" outlineLevel="1" x14ac:dyDescent="0.25">
      <c r="A51" s="142">
        <v>4</v>
      </c>
      <c r="B51" s="111" t="s">
        <v>2683</v>
      </c>
      <c r="C51" s="112" t="s">
        <v>31</v>
      </c>
      <c r="D51" s="110" t="s">
        <v>2686</v>
      </c>
      <c r="E51" s="144">
        <v>43493</v>
      </c>
      <c r="F51" s="144">
        <v>43819</v>
      </c>
      <c r="G51" s="159">
        <f t="shared" ref="G51:G107" si="3">IF(AND(E51&lt;&gt;"",F51&lt;&gt;""),((F51-E51)/30),"")</f>
        <v>10.866666666666667</v>
      </c>
      <c r="H51" s="114" t="s">
        <v>2690</v>
      </c>
      <c r="I51" s="113" t="s">
        <v>1156</v>
      </c>
      <c r="J51" s="113" t="s">
        <v>200</v>
      </c>
      <c r="K51" s="116">
        <v>476870513</v>
      </c>
      <c r="L51" s="115" t="s">
        <v>1148</v>
      </c>
      <c r="M51" s="117">
        <v>1</v>
      </c>
      <c r="N51" s="115" t="s">
        <v>27</v>
      </c>
      <c r="O51" s="115" t="s">
        <v>26</v>
      </c>
      <c r="P51" s="78"/>
    </row>
    <row r="52" spans="1:16" s="7" customFormat="1" ht="24.75" customHeight="1" outlineLevel="1" x14ac:dyDescent="0.25">
      <c r="A52" s="143">
        <v>5</v>
      </c>
      <c r="B52" s="111" t="s">
        <v>2683</v>
      </c>
      <c r="C52" s="112" t="s">
        <v>31</v>
      </c>
      <c r="D52" s="110" t="s">
        <v>2687</v>
      </c>
      <c r="E52" s="144">
        <v>43879</v>
      </c>
      <c r="F52" s="144">
        <v>44196</v>
      </c>
      <c r="G52" s="159">
        <f t="shared" si="3"/>
        <v>10.566666666666666</v>
      </c>
      <c r="H52" s="119" t="s">
        <v>2690</v>
      </c>
      <c r="I52" s="113" t="s">
        <v>1156</v>
      </c>
      <c r="J52" s="113" t="s">
        <v>200</v>
      </c>
      <c r="K52" s="116">
        <v>543404995</v>
      </c>
      <c r="L52" s="115" t="s">
        <v>1148</v>
      </c>
      <c r="M52" s="117">
        <v>1</v>
      </c>
      <c r="N52" s="115" t="s">
        <v>2634</v>
      </c>
      <c r="O52" s="115" t="s">
        <v>26</v>
      </c>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2681</v>
      </c>
      <c r="E114" s="144">
        <v>42037</v>
      </c>
      <c r="F114" s="144">
        <v>42369</v>
      </c>
      <c r="G114" s="159">
        <f>IF(AND(E114&lt;&gt;"",F114&lt;&gt;""),((F114-E114)/30),"")</f>
        <v>11.066666666666666</v>
      </c>
      <c r="H114" s="121" t="s">
        <v>2682</v>
      </c>
      <c r="I114" s="120" t="s">
        <v>1156</v>
      </c>
      <c r="J114" s="120" t="s">
        <v>200</v>
      </c>
      <c r="K114" s="122">
        <v>361009160</v>
      </c>
      <c r="L114" s="100">
        <f>+IF(AND(K114&gt;0,O114="Ejecución"),(K114/877802)*Tabla28[[#This Row],[% participación]],IF(AND(K114&gt;0,O114&lt;&gt;"Ejecución"),"-",""))</f>
        <v>411.26490939870268</v>
      </c>
      <c r="M114" s="123" t="s">
        <v>1148</v>
      </c>
      <c r="N114" s="172">
        <f>+IF(M118="No",1,IF(M118="Si","Ingrese %",""))</f>
        <v>1</v>
      </c>
      <c r="O114" s="161" t="s">
        <v>1150</v>
      </c>
      <c r="P114" s="78"/>
    </row>
    <row r="115" spans="1:16" s="6" customFormat="1" ht="24.75" customHeight="1" x14ac:dyDescent="0.25">
      <c r="A115" s="142">
        <v>2</v>
      </c>
      <c r="B115" s="160" t="s">
        <v>2664</v>
      </c>
      <c r="C115" s="162" t="s">
        <v>31</v>
      </c>
      <c r="D115" s="120" t="s">
        <v>2684</v>
      </c>
      <c r="E115" s="144">
        <v>42401</v>
      </c>
      <c r="F115" s="144">
        <v>42674</v>
      </c>
      <c r="G115" s="159">
        <f t="shared" ref="G115:G116" si="4">IF(AND(E115&lt;&gt;"",F115&lt;&gt;""),((F115-E115)/30),"")</f>
        <v>9.1</v>
      </c>
      <c r="H115" s="121" t="s">
        <v>2688</v>
      </c>
      <c r="I115" s="63" t="s">
        <v>1156</v>
      </c>
      <c r="J115" s="63" t="s">
        <v>200</v>
      </c>
      <c r="K115" s="122">
        <v>311318938</v>
      </c>
      <c r="L115" s="100">
        <f>+IF(AND(K115&gt;0,O115="Ejecución"),(K115/877802)*Tabla28[[#This Row],[% participación]],IF(AND(K115&gt;0,O115&lt;&gt;"Ejecución"),"-",""))</f>
        <v>354.65735780961995</v>
      </c>
      <c r="M115" s="65" t="s">
        <v>1148</v>
      </c>
      <c r="N115" s="172">
        <f>+IF(M118="No",1,IF(M118="Si","Ingrese %",""))</f>
        <v>1</v>
      </c>
      <c r="O115" s="161" t="s">
        <v>1150</v>
      </c>
      <c r="P115" s="78"/>
    </row>
    <row r="116" spans="1:16" s="6" customFormat="1" ht="24.75" customHeight="1" x14ac:dyDescent="0.25">
      <c r="A116" s="142">
        <v>3</v>
      </c>
      <c r="B116" s="160" t="s">
        <v>2664</v>
      </c>
      <c r="C116" s="162" t="s">
        <v>31</v>
      </c>
      <c r="D116" s="120" t="s">
        <v>2685</v>
      </c>
      <c r="E116" s="144">
        <v>42675</v>
      </c>
      <c r="F116" s="144">
        <v>43100</v>
      </c>
      <c r="G116" s="159">
        <f t="shared" si="4"/>
        <v>14.166666666666666</v>
      </c>
      <c r="H116" s="119" t="s">
        <v>2688</v>
      </c>
      <c r="I116" s="63" t="s">
        <v>1156</v>
      </c>
      <c r="J116" s="63" t="s">
        <v>200</v>
      </c>
      <c r="K116" s="122">
        <v>423615002</v>
      </c>
      <c r="L116" s="100">
        <f>+IF(AND(K116&gt;0,O116="Ejecución"),(K116/877802)*Tabla28[[#This Row],[% participación]],IF(AND(K116&gt;0,O116&lt;&gt;"Ejecución"),"-",""))</f>
        <v>482.58605243551506</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120" t="s">
        <v>2686</v>
      </c>
      <c r="E117" s="144">
        <v>43493</v>
      </c>
      <c r="F117" s="144">
        <v>43819</v>
      </c>
      <c r="G117" s="159">
        <f t="shared" ref="G117:G159" si="5">IF(AND(E117&lt;&gt;"",F117&lt;&gt;""),((F117-E117)/30),"")</f>
        <v>10.866666666666667</v>
      </c>
      <c r="H117" s="121" t="s">
        <v>2690</v>
      </c>
      <c r="I117" s="63" t="s">
        <v>1156</v>
      </c>
      <c r="J117" s="63" t="s">
        <v>200</v>
      </c>
      <c r="K117" s="122">
        <v>476870513</v>
      </c>
      <c r="L117" s="100">
        <f>+IF(AND(K117&gt;0,O117="Ejecución"),(K117/877802)*Tabla28[[#This Row],[% participación]],IF(AND(K117&gt;0,O117&lt;&gt;"Ejecución"),"-",""))</f>
        <v>543.25521359030847</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120" t="s">
        <v>2687</v>
      </c>
      <c r="E118" s="144">
        <v>43879</v>
      </c>
      <c r="F118" s="144">
        <v>44196</v>
      </c>
      <c r="G118" s="159">
        <f t="shared" si="5"/>
        <v>10.566666666666666</v>
      </c>
      <c r="H118" s="119" t="s">
        <v>2690</v>
      </c>
      <c r="I118" s="63" t="s">
        <v>1156</v>
      </c>
      <c r="J118" s="63" t="s">
        <v>200</v>
      </c>
      <c r="K118" s="122">
        <v>543404995</v>
      </c>
      <c r="L118" s="100">
        <f>+IF(AND(K118&gt;0,O118="Ejecución"),(K118/877802)*Tabla28[[#This Row],[% participación]],IF(AND(K118&gt;0,O118&lt;&gt;"Ejecución"),"-",""))</f>
        <v>619.05189894759872</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17163657.599999998</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38487</v>
      </c>
      <c r="D193" s="5"/>
      <c r="E193" s="125">
        <v>395</v>
      </c>
      <c r="F193" s="5"/>
      <c r="G193" s="5"/>
      <c r="H193" s="146" t="s">
        <v>2677</v>
      </c>
      <c r="J193" s="5"/>
      <c r="K193" s="126">
        <v>38385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2678</v>
      </c>
      <c r="J211" s="27" t="s">
        <v>2622</v>
      </c>
      <c r="K211" s="147"/>
      <c r="L211" s="21"/>
      <c r="M211" s="21"/>
      <c r="N211" s="21"/>
      <c r="O211" s="8"/>
    </row>
    <row r="212" spans="1:15" x14ac:dyDescent="0.25">
      <c r="A212" s="9"/>
      <c r="B212" s="27" t="s">
        <v>2619</v>
      </c>
      <c r="C212" s="146" t="s">
        <v>2677</v>
      </c>
      <c r="D212" s="21"/>
      <c r="G212" s="27" t="s">
        <v>2621</v>
      </c>
      <c r="H212" s="147" t="s">
        <v>2679</v>
      </c>
      <c r="J212" s="27" t="s">
        <v>2623</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