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3" i="12" l="1"/>
  <c r="K52" i="12"/>
  <c r="K50" i="12"/>
  <c r="K49" i="12"/>
  <c r="K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<sst xmlns="http://schemas.openxmlformats.org/spreadsheetml/2006/main" count="3134" uniqueCount="2705">
  <si>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</si>
  <si>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</si>
  <si>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</si>
  <si>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</si>
  <si>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</si>
  <si>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</si>
  <si>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</si>
  <si>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</si>
  <si>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</si>
  <si>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</si>
  <si>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</si>
  <si>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</si>
  <si>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</si>
  <si>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</si>
  <si>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</si>
  <si>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</si>
  <si>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</si>
  <si>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</si>
  <si>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</si>
  <si>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</si>
  <si>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</si>
  <si>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</si>
  <si>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</si>
  <si>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</si>
  <si>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</si>
  <si>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</si>
  <si>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</si>
  <si>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</si>
  <si>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</si>
  <si>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</si>
  <si>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</si>
  <si>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</si>
  <si>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</si>
  <si>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</si>
  <si>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</si>
  <si>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</si>
  <si>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</si>
  <si>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</si>
  <si>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</si>
  <si>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</si>
  <si>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</si>
  <si>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</si>
  <si>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</si>
  <si>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</si>
  <si>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</si>
  <si>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</si>
  <si>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</si>
  <si>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</si>
  <si>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</si>
  <si>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</si>
  <si>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</si>
  <si>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</si>
  <si>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</si>
  <si>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</si>
  <si>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</si>
  <si>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</si>
  <si>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</si>
  <si>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</si>
  <si>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</si>
  <si>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</si>
  <si>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</si>
  <si>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</si>
  <si>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</si>
  <si>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</si>
  <si>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</si>
  <si>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</si>
  <si>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</si>
  <si>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</si>
  <si>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</si>
  <si>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</si>
  <si>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</si>
  <si>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</si>
  <si>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</si>
  <si>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</si>
  <si>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</si>
  <si>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</si>
  <si>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</si>
  <si>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</si>
  <si>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</si>
  <si>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</si>
  <si>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</si>
  <si>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</si>
  <si>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</si>
  <si>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</si>
  <si>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</si>
  <si>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</si>
  <si>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</si>
  <si>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</si>
  <si>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</si>
  <si>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</si>
  <si>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</si>
  <si>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</si>
  <si>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</si>
  <si>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</si>
  <si>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</si>
  <si>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</si>
  <si>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</si>
  <si>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</si>
  <si>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</si>
  <si>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</si>
  <si>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</si>
  <si>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</si>
  <si>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</si>
  <si>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</si>
  <si>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</si>
  <si>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</si>
  <si>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</si>
  <si>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</si>
  <si>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</si>
  <si>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</si>
  <si>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</si>
  <si>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</si>
  <si>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</si>
  <si>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</si>
  <si>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</si>
  <si>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</si>
  <si>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</si>
  <si>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</si>
  <si>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</si>
  <si>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</si>
  <si>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</si>
  <si>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</si>
  <si>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</si>
  <si>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</si>
  <si>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</si>
  <si>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</si>
  <si>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</si>
  <si>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</si>
  <si>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</si>
  <si>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</si>
  <si>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</si>
  <si>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</si>
  <si>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</si>
  <si>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</si>
  <si>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</si>
  <si>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</si>
  <si>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</si>
  <si>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</si>
  <si>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</si>
  <si>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</si>
  <si>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</si>
  <si>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</si>
  <si>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</si>
  <si>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</si>
  <si>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</si>
  <si>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</si>
  <si>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</si>
  <si>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</si>
  <si>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</si>
  <si>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</si>
  <si>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</si>
  <si>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</si>
  <si>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</si>
  <si>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</si>
  <si>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</si>
  <si>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</si>
  <si>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</si>
  <si>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</si>
  <si>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</si>
  <si>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</si>
  <si>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</si>
  <si>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</si>
  <si>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</si>
  <si>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</si>
  <si>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</si>
  <si>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</si>
  <si>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</si>
  <si>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</si>
  <si>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</si>
  <si>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</si>
  <si>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</si>
  <si>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</si>
  <si>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</si>
  <si>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</si>
  <si>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</si>
  <si>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</si>
  <si>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</si>
  <si>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</si>
  <si>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</si>
  <si>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</si>
  <si>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</si>
  <si>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</si>
  <si>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</si>
  <si>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</si>
  <si>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</si>
  <si>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</si>
  <si>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</si>
  <si>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</si>
  <si>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</si>
  <si>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</si>
  <si>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</si>
  <si>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</si>
  <si>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</si>
  <si>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</si>
  <si>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</si>
  <si>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</si>
  <si>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</si>
  <si>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</si>
  <si>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</si>
  <si>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</si>
  <si>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</si>
  <si>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</si>
  <si>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</si>
  <si>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</si>
  <si>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</si>
  <si>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</si>
  <si>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</si>
  <si>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</si>
  <si>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</si>
  <si>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</si>
  <si>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</si>
  <si>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</si>
  <si>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</si>
  <si>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</si>
  <si>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</si>
  <si>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</si>
  <si>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</si>
  <si>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</si>
  <si>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</si>
  <si>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</si>
  <si>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</si>
  <si>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</si>
  <si>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</si>
  <si>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</si>
  <si>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</si>
  <si>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</si>
  <si>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</si>
  <si>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</si>
  <si>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</si>
  <si>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</si>
  <si>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</si>
  <si>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</si>
  <si>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</si>
  <si>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</si>
  <si>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</si>
  <si>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</si>
  <si>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</si>
  <si>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</si>
  <si>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</si>
  <si>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</si>
  <si>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</si>
  <si>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</si>
  <si>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</si>
  <si>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</si>
  <si>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</si>
  <si>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</si>
  <si>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</si>
  <si>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</si>
  <si>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</si>
  <si>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</si>
  <si>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</si>
  <si>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</si>
  <si>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</si>
  <si>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</si>
  <si>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</si>
  <si>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</si>
  <si>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</si>
  <si>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</si>
  <si>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</si>
  <si>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</si>
  <si>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</si>
  <si>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</si>
  <si>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</si>
  <si>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</si>
  <si>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</si>
  <si>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</si>
  <si>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</si>
  <si>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</si>
  <si>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</si>
  <si>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</si>
  <si>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</si>
  <si>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</si>
  <si>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</si>
  <si>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</si>
  <si>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</si>
  <si>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</si>
  <si>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</si>
  <si>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</si>
  <si>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</si>
  <si>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</si>
  <si>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</si>
  <si>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</si>
  <si>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</si>
  <si>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</si>
  <si>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</si>
  <si>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</si>
  <si>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</si>
  <si>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</si>
  <si>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</si>
  <si>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</si>
  <si>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</si>
  <si>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</si>
  <si>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</si>
  <si>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</si>
  <si>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</si>
  <si>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</si>
  <si>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</si>
  <si>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</si>
  <si>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</si>
  <si>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</si>
  <si>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</si>
  <si>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</si>
  <si>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</si>
  <si>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</si>
  <si>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</si>
  <si>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</si>
  <si>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</si>
  <si>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</si>
  <si>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</si>
  <si>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</si>
  <si>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</si>
  <si>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</si>
  <si>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</si>
  <si>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</si>
  <si>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</si>
  <si>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</si>
  <si>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</si>
  <si>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</si>
  <si>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</si>
  <si>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</si>
  <si>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</si>
  <si>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</si>
  <si>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</si>
  <si>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</si>
  <si>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</si>
  <si>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</si>
  <si>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</si>
  <si>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</si>
  <si>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</si>
  <si>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</si>
  <si>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</si>
  <si>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</si>
  <si>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</si>
  <si>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</si>
  <si>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</si>
  <si>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</si>
  <si>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</si>
  <si>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</si>
  <si>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</si>
  <si>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</si>
  <si>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</si>
  <si>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</si>
  <si>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</si>
  <si>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</si>
  <si>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</si>
  <si>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</si>
  <si>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</si>
  <si>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</si>
  <si>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</si>
  <si>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</si>
  <si>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</si>
  <si>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</si>
  <si>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</si>
  <si>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</si>
  <si>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</si>
  <si>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</si>
  <si>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</si>
  <si>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</si>
  <si>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</si>
  <si>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</si>
  <si>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</si>
  <si>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</si>
  <si>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</si>
  <si>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</si>
  <si>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</si>
  <si>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</si>
  <si>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</si>
  <si>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</si>
  <si>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</si>
  <si>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</si>
  <si>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</si>
  <si>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</si>
  <si>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</si>
  <si>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</si>
  <si>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</si>
  <si>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</si>
  <si>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</si>
  <si>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</si>
  <si>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</si>
  <si>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</si>
  <si>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</si>
  <si>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</si>
  <si>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</si>
  <si>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</si>
  <si>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</si>
  <si>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</si>
  <si>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</si>
  <si>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</si>
  <si>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</si>
  <si>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</si>
  <si>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</si>
  <si>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</si>
  <si>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</si>
  <si>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</si>
  <si>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</si>
  <si>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</si>
  <si>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</si>
  <si>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</si>
  <si>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</si>
  <si>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</si>
  <si>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</si>
  <si>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</si>
  <si>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</si>
  <si>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</si>
  <si>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</si>
  <si>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</si>
  <si>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</si>
  <si>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</si>
  <si>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</si>
  <si>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</si>
  <si>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</si>
  <si>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</si>
  <si>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</si>
  <si>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</si>
  <si>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</si>
  <si>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</si>
  <si>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</si>
  <si>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</si>
  <si>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</si>
  <si>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</si>
  <si>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</si>
  <si>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</si>
  <si>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</si>
  <si>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</si>
  <si>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</si>
  <si>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</si>
  <si>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</si>
  <si>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</si>
  <si>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</si>
  <si>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</si>
  <si>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</si>
  <si>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</si>
  <si>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</si>
  <si>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</si>
  <si>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</si>
  <si>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</si>
  <si>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</si>
  <si>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</si>
  <si>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</si>
  <si>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</si>
  <si>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</si>
  <si>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</si>
  <si>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</si>
  <si>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</si>
  <si>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</si>
  <si>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</si>
  <si>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</si>
  <si>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</si>
  <si>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</si>
  <si>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</si>
  <si>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</si>
  <si>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</si>
  <si>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</si>
  <si>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</si>
  <si>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</si>
  <si>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</si>
  <si>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</si>
  <si>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</si>
  <si>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</si>
  <si>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</si>
  <si>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</si>
  <si>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</si>
  <si>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</si>
  <si>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</si>
  <si>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</si>
  <si>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</si>
  <si>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</si>
  <si>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</si>
  <si>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</si>
  <si>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</si>
  <si>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</si>
  <si>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</si>
  <si>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</si>
  <si>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</si>
  <si>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</si>
  <si>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</si>
  <si>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</si>
  <si>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</si>
  <si>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</si>
  <si>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</si>
  <si>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</si>
  <si>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</si>
  <si>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</si>
  <si>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</si>
  <si>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</si>
  <si>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</si>
  <si>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</si>
  <si>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</si>
  <si>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</si>
  <si>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</si>
  <si>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</si>
  <si>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</si>
  <si>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</si>
  <si>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</si>
  <si>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</si>
  <si>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</si>
  <si>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</si>
  <si>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</si>
  <si>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</si>
  <si>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</si>
  <si>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</si>
  <si>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</si>
  <si>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</si>
  <si>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</si>
  <si>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</si>
  <si>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</si>
  <si>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</si>
  <si>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</si>
  <si>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</si>
  <si>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</si>
  <si>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</si>
  <si>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</si>
  <si>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</si>
  <si>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</si>
  <si>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</si>
  <si>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</si>
  <si>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</si>
  <si>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</si>
  <si>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</si>
  <si>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</si>
  <si>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</si>
  <si>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</si>
  <si>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</si>
  <si>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</si>
  <si>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</si>
  <si>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</si>
  <si>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</si>
  <si>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</si>
  <si>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</si>
  <si>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</si>
  <si>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</si>
  <si>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</si>
  <si>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</si>
  <si>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</si>
  <si>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</si>
  <si>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</si>
  <si>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</si>
  <si>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</si>
  <si>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</si>
  <si>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</si>
  <si>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</si>
  <si>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</si>
  <si>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</si>
  <si>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</si>
  <si>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</si>
  <si>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</si>
  <si>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</si>
  <si>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</si>
  <si>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</si>
  <si>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</si>
  <si>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</si>
  <si>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</si>
  <si>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</si>
  <si>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</si>
  <si>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</si>
  <si>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</si>
  <si>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</si>
  <si>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</si>
  <si>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</si>
  <si>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</si>
  <si>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</si>
  <si>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</si>
  <si>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</si>
  <si>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</si>
  <si>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</si>
  <si>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</si>
  <si>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</si>
  <si>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</si>
  <si>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</si>
  <si>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</si>
  <si>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</si>
  <si>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</si>
  <si>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</si>
  <si>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</si>
  <si>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</si>
  <si>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</si>
  <si>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</si>
  <si>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</si>
  <si>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</si>
  <si>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</si>
  <si>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</si>
  <si>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</si>
  <si>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</si>
  <si>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</si>
  <si>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</si>
  <si>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</si>
  <si>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</si>
  <si>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</si>
  <si>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</si>
  <si>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</si>
  <si>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</si>
  <si>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</si>
  <si>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</si>
  <si>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</si>
  <si>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</si>
  <si>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</si>
  <si>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</si>
  <si>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</si>
  <si>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</si>
  <si>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</si>
  <si>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</si>
  <si>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</si>
  <si>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</si>
  <si>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</si>
  <si>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</si>
  <si>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</si>
  <si>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</si>
  <si>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</si>
  <si>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</si>
  <si>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</si>
  <si>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</si>
  <si>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</si>
  <si>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</si>
  <si>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</si>
  <si>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</si>
  <si>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</si>
  <si>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</si>
  <si>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</si>
  <si>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</si>
  <si>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</si>
  <si>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</si>
  <si>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</si>
  <si>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</si>
  <si>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</si>
  <si>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</si>
  <si>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</si>
  <si>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</si>
  <si>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</si>
  <si>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</si>
  <si>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</si>
  <si>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</si>
  <si>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</si>
  <si>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</si>
  <si>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</si>
  <si>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</si>
  <si>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</si>
  <si>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</si>
  <si>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</si>
  <si>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</si>
  <si>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</si>
  <si>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</si>
  <si>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</si>
  <si>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</si>
  <si>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</si>
  <si>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</si>
  <si>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</si>
  <si>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</si>
  <si>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</si>
  <si>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</si>
  <si>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</si>
  <si>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</si>
  <si>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</si>
  <si>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</si>
  <si>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</si>
  <si>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</si>
  <si>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</si>
  <si>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</si>
  <si>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</si>
  <si>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</si>
  <si>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</si>
  <si>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</si>
  <si>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</si>
  <si>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</si>
  <si>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</si>
  <si>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</si>
  <si>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</si>
  <si>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</si>
  <si>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</si>
  <si>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</si>
  <si>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</si>
  <si>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</si>
  <si>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</si>
  <si>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</si>
  <si>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</si>
  <si>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</si>
  <si>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</si>
  <si>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</si>
  <si>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</si>
  <si>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</si>
  <si>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</si>
  <si>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</si>
  <si>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</si>
  <si>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</si>
  <si>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</si>
  <si>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</si>
  <si>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</si>
  <si>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</si>
  <si>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</si>
  <si>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</si>
  <si>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</si>
  <si>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</si>
  <si>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</si>
  <si>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</si>
  <si>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</si>
  <si>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</si>
  <si>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</si>
  <si>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</si>
  <si>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</si>
  <si>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</si>
  <si>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</si>
  <si>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</si>
  <si>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</si>
  <si>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</si>
  <si>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</si>
  <si>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</si>
  <si>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</si>
  <si>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</si>
  <si>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</si>
  <si>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</si>
  <si>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</si>
  <si>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</si>
  <si>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</si>
  <si>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</si>
  <si>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</si>
  <si>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</si>
  <si>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</si>
  <si>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</si>
  <si>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</si>
  <si>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</si>
  <si>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</si>
  <si>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</si>
  <si>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</si>
  <si>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</si>
  <si>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</si>
  <si>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</si>
  <si>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</si>
  <si>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</si>
  <si>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</si>
  <si>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</si>
  <si>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</si>
  <si>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</si>
  <si>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</si>
  <si>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</si>
  <si>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</si>
  <si>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</si>
  <si>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</si>
  <si>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</si>
  <si>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</si>
  <si>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</si>
  <si>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</si>
  <si>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</si>
  <si>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</si>
  <si>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</si>
  <si>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</si>
  <si>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</si>
  <si>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</si>
  <si>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</si>
  <si>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</si>
  <si>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</si>
  <si>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</si>
  <si>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</si>
  <si>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</si>
  <si>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</si>
  <si>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</si>
  <si>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</si>
  <si>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</si>
  <si>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</si>
  <si>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</si>
  <si>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</si>
  <si>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</si>
  <si>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</si>
  <si>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</si>
  <si>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</si>
  <si>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</si>
  <si>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</si>
  <si>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</si>
  <si>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</si>
  <si>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</si>
  <si>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</si>
  <si>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</si>
  <si>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</si>
  <si>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</si>
  <si>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</si>
  <si>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</si>
  <si>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</si>
  <si>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</si>
  <si>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</si>
  <si>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</si>
  <si>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</si>
  <si>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</si>
  <si>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</si>
  <si>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</si>
  <si>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</si>
  <si>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</si>
  <si>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</si>
  <si>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</si>
  <si>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</si>
  <si>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</si>
  <si>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</si>
  <si>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</si>
  <si>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</si>
  <si>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</si>
  <si>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</si>
  <si>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</si>
  <si>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</si>
  <si>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</si>
  <si>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</si>
  <si>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</si>
  <si>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</si>
  <si>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</si>
  <si>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</si>
  <si>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</si>
  <si>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</si>
  <si>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</si>
  <si>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</si>
  <si>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</si>
  <si>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</si>
  <si>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</si>
  <si>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</si>
  <si>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</si>
  <si>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</si>
  <si>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</si>
  <si>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</si>
  <si>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</si>
  <si>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</si>
  <si>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</si>
  <si>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</si>
  <si>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</si>
  <si>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</si>
  <si>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</si>
  <si>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</si>
  <si>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</si>
  <si>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</si>
  <si>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</si>
  <si>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</si>
  <si>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</si>
  <si>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</si>
  <si>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</si>
  <si>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</si>
  <si>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</si>
  <si>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</si>
  <si>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</si>
  <si>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</si>
  <si>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</si>
  <si>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</si>
  <si>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</si>
  <si>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</si>
  <si>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</si>
  <si>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</si>
  <si>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</si>
  <si>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</si>
  <si>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</si>
  <si>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</si>
  <si>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</si>
  <si>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</si>
  <si>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</si>
  <si>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</si>
  <si>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</si>
  <si>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</si>
  <si>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</si>
  <si>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</si>
  <si>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</si>
  <si>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</si>
  <si>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</si>
  <si>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</si>
  <si>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</si>
  <si>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</si>
  <si>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</si>
  <si>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</si>
  <si>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</si>
  <si>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</si>
  <si>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</si>
  <si>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</si>
  <si>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</si>
  <si>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</si>
  <si>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</si>
  <si>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</si>
  <si>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</si>
  <si>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</si>
  <si>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</si>
  <si>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</si>
  <si>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</si>
  <si>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</si>
  <si>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</si>
  <si>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</si>
  <si>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</si>
  <si>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</si>
  <si>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</si>
  <si>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</si>
  <si>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</si>
  <si>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</si>
  <si>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</si>
  <si>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</si>
  <si>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</si>
  <si>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</si>
  <si>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</si>
  <si>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</si>
  <si>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</si>
  <si>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</si>
  <si>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</si>
  <si>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</si>
  <si>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</si>
  <si>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</si>
  <si>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</si>
  <si>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</si>
  <si>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</si>
  <si>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</si>
  <si>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</si>
  <si>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</si>
  <si>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</si>
  <si>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</si>
  <si>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</si>
  <si>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</si>
  <si>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</si>
  <si>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</si>
  <si>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</si>
  <si>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</si>
  <si>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</si>
  <si>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</si>
  <si>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</si>
  <si>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</si>
  <si>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</si>
  <si>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</si>
  <si>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</si>
  <si>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</si>
  <si>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</si>
  <si>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</si>
  <si>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</si>
  <si>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</si>
  <si>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</si>
  <si>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</si>
  <si>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</si>
  <si>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</si>
  <si>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</si>
  <si>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</si>
  <si>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</si>
  <si>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</si>
  <si>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</si>
  <si>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</si>
  <si>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</si>
  <si>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</si>
  <si>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</si>
  <si>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</si>
  <si>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</si>
  <si>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</si>
  <si>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</si>
  <si>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</si>
  <si>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</si>
  <si>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</si>
  <si>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</si>
  <si>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</si>
  <si>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</si>
  <si>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</si>
  <si>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</si>
  <si>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</si>
  <si>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</si>
  <si>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</si>
  <si>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</si>
  <si>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</si>
  <si>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</si>
  <si>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</si>
  <si>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</si>
  <si>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</si>
  <si>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</si>
  <si>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</si>
  <si>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</si>
  <si>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</si>
  <si>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</si>
  <si>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</si>
  <si>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</si>
  <si>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</si>
  <si>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</si>
  <si>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</si>
  <si>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</si>
  <si>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</si>
  <si>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</si>
  <si>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</si>
  <si>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</si>
  <si>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</si>
  <si>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</si>
  <si>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</si>
  <si>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</si>
  <si>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</si>
  <si>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</si>
  <si>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</si>
  <si>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</si>
  <si>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</si>
  <si>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</si>
  <si>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</si>
  <si>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</si>
  <si>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</si>
  <si>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</si>
  <si>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</si>
  <si>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</si>
  <si>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</si>
  <si>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</si>
  <si>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</si>
  <si>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</si>
  <si>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</si>
  <si>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</si>
  <si>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</si>
  <si>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</si>
  <si>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</si>
  <si>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</si>
  <si>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</si>
  <si>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</si>
  <si>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</si>
  <si>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</si>
  <si>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</si>
  <si>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</si>
  <si>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</si>
  <si>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</si>
  <si>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</si>
  <si>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</si>
  <si>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</si>
  <si>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</si>
  <si>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</si>
  <si>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</si>
  <si>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</si>
  <si>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</si>
  <si>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</si>
  <si>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</si>
  <si>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</si>
  <si>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</si>
  <si>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</si>
  <si>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</si>
  <si>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</si>
  <si>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</si>
  <si>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</si>
  <si>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</si>
  <si>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</si>
  <si>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</si>
  <si>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</si>
  <si>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</si>
  <si>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</si>
  <si>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</si>
  <si>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</si>
  <si>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</si>
  <si>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</si>
  <si>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</si>
  <si>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</si>
  <si>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</si>
  <si>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</si>
  <si>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</si>
  <si>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</si>
  <si>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</si>
  <si>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</si>
  <si>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</si>
  <si>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</si>
  <si>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</si>
  <si>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</si>
  <si>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</si>
  <si>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</si>
  <si>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</si>
  <si>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</si>
  <si>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</si>
  <si>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</si>
  <si>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</si>
  <si>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</si>
  <si>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</si>
  <si>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</si>
  <si>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</si>
  <si>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</si>
  <si>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</si>
  <si>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</si>
  <si>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</si>
  <si>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</si>
  <si>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</si>
  <si>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</si>
  <si>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</si>
  <si>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</si>
  <si>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</si>
  <si>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</si>
  <si>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</si>
  <si>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</si>
  <si>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</si>
  <si>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</si>
  <si>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</si>
  <si>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</si>
  <si>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</si>
  <si>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</si>
  <si>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</si>
  <si>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</si>
  <si>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</si>
  <si>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</si>
  <si>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</si>
  <si>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</si>
  <si>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</si>
  <si>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</si>
  <si>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</si>
  <si>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</si>
  <si>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</si>
  <si>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</si>
  <si>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</si>
  <si>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</si>
  <si>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</si>
  <si>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</si>
  <si>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</si>
  <si>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</si>
  <si>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</si>
  <si>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</si>
  <si>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</si>
  <si>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</si>
  <si>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</si>
  <si>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</si>
  <si>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</si>
  <si>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</si>
  <si>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</si>
  <si>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</si>
  <si>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</si>
  <si>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</si>
  <si>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</si>
  <si>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</si>
  <si>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</si>
  <si>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</si>
  <si>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</si>
  <si>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</si>
  <si>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</si>
  <si>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</si>
  <si>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</si>
  <si>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</si>
  <si>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</si>
  <si>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</si>
  <si>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</si>
  <si>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</si>
  <si>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</si>
  <si>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</si>
  <si>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</si>
  <si>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</si>
  <si>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</si>
  <si>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</si>
  <si>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</si>
  <si>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</si>
  <si>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</si>
  <si>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</si>
  <si>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</si>
  <si>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</si>
  <si>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</si>
  <si>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</si>
  <si>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</si>
  <si>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</si>
  <si>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</si>
  <si>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</si>
  <si>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</si>
  <si>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</si>
  <si>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</si>
  <si>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</si>
  <si>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</si>
  <si>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</si>
  <si>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</si>
  <si>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</si>
  <si>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</si>
  <si>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</si>
  <si>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</si>
  <si>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</si>
  <si>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</si>
  <si>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</si>
  <si>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</si>
  <si>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</si>
  <si>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</si>
  <si>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</si>
  <si>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</si>
  <si>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</si>
  <si>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</si>
  <si>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</si>
  <si>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</si>
  <si>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</si>
  <si>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</si>
  <si>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</si>
  <si>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</si>
  <si>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</si>
  <si>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</si>
  <si>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</si>
  <si>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</si>
  <si>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</si>
  <si>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</si>
  <si>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</si>
  <si>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</si>
  <si>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</si>
  <si>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</si>
  <si>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</si>
  <si>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</si>
  <si>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</si>
  <si>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</si>
  <si>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</si>
  <si>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</si>
  <si>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</si>
  <si>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</si>
  <si>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</si>
  <si>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</si>
  <si>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</si>
  <si>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</si>
  <si>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</si>
  <si>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</si>
  <si>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</si>
  <si>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</si>
  <si>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</si>
  <si>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</si>
  <si>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</si>
  <si>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</si>
  <si>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</si>
  <si>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</si>
  <si>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</si>
  <si>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</si>
  <si>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</si>
  <si>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</si>
  <si>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</si>
  <si>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</si>
  <si>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</si>
  <si>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</si>
  <si>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</si>
  <si>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</si>
  <si>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</si>
  <si>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</si>
  <si>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</si>
  <si>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</si>
  <si>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</si>
  <si>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</si>
  <si>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</si>
  <si>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</si>
  <si>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</si>
  <si>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</si>
  <si>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</si>
  <si>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</si>
  <si>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</si>
  <si>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</si>
  <si>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</si>
  <si>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</si>
  <si>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</si>
  <si>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</si>
  <si>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</si>
  <si>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</si>
  <si>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</si>
  <si>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</si>
  <si>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</si>
  <si>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</si>
  <si>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</si>
  <si>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</si>
  <si>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</si>
  <si>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</si>
  <si>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</si>
  <si>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</si>
  <si>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</si>
  <si>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</si>
  <si>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</si>
  <si>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</si>
  <si>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</si>
  <si>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</si>
  <si>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</si>
  <si>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</si>
  <si>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</si>
  <si>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</si>
  <si>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</si>
  <si>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</si>
  <si>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</si>
  <si>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</si>
  <si>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</si>
  <si>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</si>
  <si>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</si>
  <si>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</si>
  <si>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</si>
  <si>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</si>
  <si>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</si>
  <si>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</si>
  <si>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</si>
  <si>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</si>
  <si>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</si>
  <si>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</si>
  <si>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</si>
  <si>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</si>
  <si>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</si>
  <si>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</si>
  <si>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</si>
  <si>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</si>
  <si>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</si>
  <si>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</si>
  <si>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</si>
  <si>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</si>
  <si>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</si>
  <si>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</si>
  <si>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</si>
  <si>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</si>
  <si>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</si>
  <si>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</si>
  <si>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</si>
  <si>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</si>
  <si>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</si>
  <si>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</si>
  <si>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</si>
  <si>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</si>
  <si>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</si>
  <si>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</si>
  <si>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</si>
  <si>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</si>
  <si>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</si>
  <si>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</si>
  <si>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</si>
  <si>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</si>
  <si>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</si>
  <si>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</si>
  <si>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</si>
  <si>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</si>
  <si>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</si>
  <si>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</si>
  <si>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</si>
  <si>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</si>
  <si>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</si>
  <si>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</si>
  <si>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</si>
  <si>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</si>
  <si>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</si>
  <si>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</si>
  <si>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</si>
  <si>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</si>
  <si>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</si>
  <si>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</si>
  <si>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</si>
  <si>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</si>
  <si>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</si>
  <si>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</si>
  <si>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</si>
  <si>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</si>
  <si>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</si>
  <si>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</si>
  <si>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</si>
  <si>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</si>
  <si>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</si>
  <si>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</si>
  <si>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</si>
  <si>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</si>
  <si>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</si>
  <si>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</si>
  <si>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</si>
  <si>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</si>
  <si>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</si>
  <si>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</si>
  <si>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</si>
  <si>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</si>
  <si>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</si>
  <si>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</si>
  <si>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</si>
  <si>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</si>
  <si>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</si>
  <si>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</si>
  <si>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</si>
  <si>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</si>
  <si>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</si>
  <si>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</si>
  <si>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</si>
  <si>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</si>
  <si>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</si>
  <si>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</si>
  <si>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</si>
  <si>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</si>
  <si>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</si>
  <si>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</si>
  <si>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</si>
  <si>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</si>
  <si>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</si>
  <si>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</si>
  <si>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</si>
  <si>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</si>
  <si>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</si>
  <si>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</si>
  <si>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</si>
  <si>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</si>
  <si>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</si>
  <si>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</si>
  <si>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</si>
  <si>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</si>
  <si>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</si>
  <si>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</si>
  <si>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</si>
  <si>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</si>
  <si>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</si>
  <si>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</si>
  <si>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</si>
  <si>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</si>
  <si>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</si>
  <si>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</si>
  <si>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</si>
  <si>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</si>
  <si>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</si>
  <si>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</si>
  <si>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</si>
  <si>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</si>
  <si>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</si>
  <si>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</si>
  <si>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</si>
  <si>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</si>
  <si>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</si>
  <si>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</si>
  <si>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</si>
  <si>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</si>
  <si>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</si>
  <si>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</si>
  <si>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</si>
  <si>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</si>
  <si>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</si>
  <si>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</si>
  <si>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</si>
  <si>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</si>
  <si>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</si>
  <si>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</si>
  <si>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</si>
  <si>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</si>
  <si>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</si>
  <si>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</si>
  <si>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</si>
  <si>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</si>
  <si>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</si>
  <si>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</si>
  <si>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</si>
  <si>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</si>
  <si>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</si>
  <si>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</si>
  <si>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</si>
  <si>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</si>
  <si>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</si>
  <si>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</si>
  <si>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</si>
  <si>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</si>
  <si>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</si>
  <si>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</si>
  <si>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</si>
  <si>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</si>
  <si>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</si>
  <si>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</si>
  <si>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</si>
  <si>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</si>
  <si>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</si>
  <si>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</si>
  <si>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</si>
  <si>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</si>
  <si>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</si>
  <si>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</si>
  <si>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</si>
  <si>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</si>
  <si>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</si>
  <si>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</si>
  <si>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</si>
  <si>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</si>
  <si>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</si>
  <si>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</si>
  <si>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</si>
  <si>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</si>
  <si>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</si>
  <si>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</si>
  <si>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</si>
  <si>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</si>
  <si>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</si>
  <si>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</si>
  <si>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</si>
  <si>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</si>
  <si>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</si>
  <si>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</si>
  <si>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</si>
  <si>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</si>
  <si>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</si>
  <si>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</si>
  <si>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</si>
  <si>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</si>
  <si>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</si>
  <si>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</si>
  <si>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</si>
  <si>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</si>
  <si>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</si>
  <si>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</si>
  <si>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</si>
  <si>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</si>
  <si>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</si>
  <si>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</si>
  <si>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</si>
  <si>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</si>
  <si>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</si>
  <si>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</si>
  <si>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</si>
  <si>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</si>
  <si>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</si>
  <si>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</si>
  <si>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</si>
  <si>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</si>
  <si>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</si>
  <si>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</si>
  <si>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</si>
  <si>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</si>
  <si>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</si>
  <si>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</si>
  <si>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</si>
  <si>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</si>
  <si>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</si>
  <si>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</si>
  <si>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</si>
  <si>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</si>
  <si>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</si>
  <si>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</si>
  <si>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</si>
  <si>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</si>
  <si>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</si>
  <si>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</si>
  <si>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</si>
  <si>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</si>
  <si>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</si>
  <si>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</si>
  <si>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</si>
  <si>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</si>
  <si>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</si>
  <si>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</si>
  <si>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</si>
  <si>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</si>
  <si>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</si>
  <si>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</si>
  <si>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</si>
  <si>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</si>
  <si>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</si>
  <si>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</si>
  <si>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</si>
  <si>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</si>
  <si>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</si>
  <si>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</si>
  <si>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</si>
  <si>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</si>
  <si>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</si>
  <si>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</si>
  <si>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</si>
  <si>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</si>
  <si>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</si>
  <si>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</si>
  <si>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</si>
  <si>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</si>
  <si>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</si>
  <si>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</si>
  <si>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</si>
  <si>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</si>
  <si>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</si>
  <si>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</si>
  <si>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</si>
  <si>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</si>
  <si>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</si>
  <si>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</si>
  <si>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</si>
  <si>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</si>
  <si>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</si>
  <si>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</si>
  <si>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</si>
  <si>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</si>
  <si>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</si>
  <si>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</si>
  <si>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</si>
  <si>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</si>
  <si>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</si>
  <si>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</si>
  <si>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</si>
  <si>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</si>
  <si>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</si>
  <si>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</si>
  <si>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</si>
  <si>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</si>
  <si>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</si>
  <si>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</si>
  <si>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</si>
  <si>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</si>
  <si>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</si>
  <si>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</si>
  <si>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</si>
  <si>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</si>
  <si>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</si>
  <si>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</si>
  <si>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</si>
  <si>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</si>
  <si>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</si>
  <si>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</si>
  <si>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</si>
  <si>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</si>
  <si>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</si>
  <si>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</si>
  <si>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</si>
  <si>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</si>
  <si>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</si>
  <si>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</si>
  <si>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</si>
  <si>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</si>
  <si>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</si>
  <si>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</si>
  <si>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</si>
  <si>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</si>
  <si>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</si>
  <si>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</si>
  <si>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</si>
  <si>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</si>
  <si>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</si>
  <si>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</si>
  <si>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</si>
  <si>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</si>
  <si>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</si>
  <si>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</si>
  <si>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</si>
  <si>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</si>
  <si>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</si>
  <si>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</si>
  <si>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</si>
  <si>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</si>
  <si>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</si>
  <si>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</si>
  <si>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</si>
  <si>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</si>
  <si>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</si>
  <si>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</si>
  <si>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</si>
  <si>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</si>
  <si>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</si>
  <si>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</si>
  <si>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</si>
  <si>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</si>
  <si>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</si>
  <si>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</si>
  <si>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</si>
  <si>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</si>
  <si>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</si>
  <si>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</si>
  <si>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</si>
  <si>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</si>
  <si>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</si>
  <si>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</si>
  <si>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</si>
  <si>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</si>
  <si>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</si>
  <si>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</si>
  <si>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</si>
  <si>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</si>
  <si>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</si>
  <si>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</si>
  <si>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</si>
  <si>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</si>
  <si>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</si>
  <si>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</si>
  <si>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</si>
  <si>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</si>
  <si>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</si>
  <si>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</si>
  <si>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</si>
  <si>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</si>
  <si>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</si>
  <si>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</si>
  <si>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</si>
  <si>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</si>
  <si>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</si>
  <si>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</si>
  <si>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</si>
  <si>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</si>
  <si>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</si>
  <si>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</si>
  <si>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</si>
  <si>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</si>
  <si>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</si>
  <si>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</si>
  <si>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</si>
  <si>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</si>
  <si>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</si>
  <si>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</si>
  <si>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</si>
  <si>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</si>
  <si>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</si>
  <si>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</si>
  <si>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</si>
  <si>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</si>
  <si>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</si>
  <si>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</si>
  <si>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</si>
  <si>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</si>
  <si>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</si>
  <si>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</si>
  <si>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</si>
  <si>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</si>
  <si>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</si>
  <si>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</si>
  <si>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</si>
  <si>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</si>
  <si>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</si>
  <si>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</si>
  <si>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</si>
  <si>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</si>
  <si>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</si>
  <si>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</si>
  <si>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</si>
  <si>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</si>
  <si>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</si>
  <si>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</si>
  <si>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</si>
  <si>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</si>
  <si>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</si>
  <si>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</si>
  <si>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</si>
  <si>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</si>
  <si>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</si>
  <si>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</si>
  <si>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</si>
  <si>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</si>
  <si>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</si>
  <si>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</si>
  <si>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</si>
  <si>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</si>
  <si>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</si>
  <si>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</si>
  <si>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</si>
  <si>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</si>
  <si>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</si>
  <si>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</si>
  <si>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</si>
  <si>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</si>
  <si>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</si>
  <si>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</si>
  <si>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</si>
  <si>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</si>
  <si>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</si>
  <si>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</si>
  <si>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</si>
  <si>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</si>
  <si>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</si>
  <si>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</si>
  <si>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</si>
  <si>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</si>
  <si>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</si>
  <si>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</si>
  <si>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</si>
  <si>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</si>
  <si>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</si>
  <si>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</si>
  <si>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</si>
  <si>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</si>
  <si>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</si>
  <si>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</si>
  <si>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</si>
  <si>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</si>
  <si>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</si>
  <si>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</si>
  <si>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</si>
  <si>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</si>
  <si>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</si>
  <si>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</si>
  <si>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</si>
  <si>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</si>
  <si>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</si>
  <si>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</si>
  <si>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</si>
  <si>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</si>
  <si>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</si>
  <si>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</si>
  <si>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</si>
  <si>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</si>
  <si>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</si>
  <si>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</si>
  <si>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</si>
  <si>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</si>
  <si>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</si>
  <si>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</si>
  <si>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</si>
  <si>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</si>
  <si>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</si>
  <si>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</si>
  <si>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</si>
  <si>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</si>
  <si>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</si>
  <si>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</si>
  <si>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</si>
  <si>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</si>
  <si>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</si>
  <si>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</si>
  <si>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</si>
  <si>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</si>
  <si>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</si>
  <si>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</si>
  <si>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</si>
  <si>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</si>
  <si>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</si>
  <si>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</si>
  <si>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</si>
  <si>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</si>
  <si>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</si>
  <si>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</si>
  <si>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</si>
  <si>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</si>
  <si>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</si>
  <si>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</si>
  <si>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</si>
  <si>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</si>
  <si>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</si>
  <si>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</si>
  <si>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</si>
  <si>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</si>
  <si>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</si>
  <si>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</si>
  <si>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</si>
  <si>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</si>
  <si>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</si>
  <si>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</si>
  <si>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</si>
  <si>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</si>
  <si>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</si>
  <si>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</si>
  <si>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</si>
  <si>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</si>
  <si>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</si>
  <si>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</si>
  <si>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</si>
  <si>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</si>
  <si>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</si>
  <si>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</si>
  <si>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</si>
  <si>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</si>
  <si>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</si>
  <si>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</si>
  <si>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</si>
  <si>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</si>
  <si>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</si>
  <si>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</si>
  <si>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</si>
  <si>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</si>
  <si>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</si>
  <si>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</si>
  <si>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</si>
  <si>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</si>
  <si>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</si>
  <si>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</si>
  <si>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</si>
  <si>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</si>
  <si>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</si>
  <si>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</si>
  <si>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</si>
  <si>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</si>
  <si>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</si>
  <si>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</si>
  <si>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</si>
  <si>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</si>
  <si>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</si>
  <si>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</si>
  <si>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</si>
  <si>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</si>
  <si>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</si>
  <si>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</si>
  <si>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</si>
  <si>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</si>
  <si>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</si>
  <si>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</si>
  <si>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</si>
  <si>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</si>
  <si>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</si>
  <si>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</si>
  <si>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</si>
  <si>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</si>
  <si>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</si>
  <si>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</si>
  <si>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</si>
  <si>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</si>
  <si>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</si>
  <si>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</si>
  <si>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</si>
  <si>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</si>
  <si>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</si>
  <si>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</si>
  <si>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</si>
  <si>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</si>
  <si>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</si>
  <si>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</si>
  <si>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</si>
  <si>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</si>
  <si>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</si>
  <si>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</si>
  <si>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</si>
  <si>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</si>
  <si>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</si>
  <si>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</si>
  <si>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</si>
  <si>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</si>
  <si>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</si>
  <si>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</si>
  <si>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</si>
  <si>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</si>
  <si>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</si>
  <si>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</si>
  <si>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</si>
  <si>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</si>
  <si>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</si>
  <si>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</si>
  <si>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</si>
  <si>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</si>
  <si>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</si>
  <si>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</si>
  <si>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</si>
  <si>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</si>
  <si>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</si>
  <si>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</si>
  <si>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</si>
  <si>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</si>
  <si>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</si>
  <si>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</si>
  <si>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</si>
  <si>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</si>
  <si>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</si>
  <si>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</si>
  <si>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</si>
  <si>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</si>
  <si>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</si>
  <si>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</si>
  <si>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</si>
  <si>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</si>
  <si>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</si>
  <si>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</si>
  <si>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</si>
  <si>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</si>
  <si>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</si>
  <si>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</si>
  <si>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</si>
  <si>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</si>
  <si>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</si>
  <si>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</si>
  <si>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</si>
  <si>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</si>
  <si>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</si>
  <si>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</si>
  <si>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</si>
  <si>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</si>
  <si>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</si>
  <si>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</si>
  <si>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</si>
  <si>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</si>
  <si>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</si>
  <si>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</si>
  <si>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</si>
  <si>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</si>
  <si>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</si>
  <si>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</si>
  <si>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</si>
  <si>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</si>
  <si>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</si>
  <si>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</si>
  <si>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</si>
  <si>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</si>
  <si>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</si>
  <si>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</si>
  <si>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</si>
  <si>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</si>
  <si>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</si>
  <si>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</si>
  <si>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</si>
  <si>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</si>
  <si>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</si>
  <si>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</si>
  <si>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</si>
  <si>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</si>
  <si>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</si>
  <si>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</si>
  <si>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</si>
  <si>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</si>
  <si>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</si>
  <si>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</si>
  <si>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</si>
  <si>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</si>
  <si>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</si>
  <si>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</si>
  <si>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</si>
  <si>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</si>
  <si>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</si>
  <si>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</si>
  <si>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</si>
  <si>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</si>
  <si>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</si>
  <si>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</si>
  <si>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</si>
  <si>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</si>
  <si>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</si>
  <si>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</si>
  <si>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</si>
  <si>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</si>
  <si>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</si>
  <si>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</si>
  <si>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</si>
  <si>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</si>
  <si>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</si>
  <si>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</si>
  <si>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</si>
  <si>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</si>
  <si>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</si>
  <si>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</si>
  <si>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</si>
  <si>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</si>
  <si>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</si>
  <si>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</si>
  <si>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</si>
  <si>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</si>
  <si>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</si>
  <si>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</si>
  <si>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</si>
  <si>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</si>
  <si>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</si>
  <si>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</si>
  <si>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</si>
  <si>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</si>
  <si>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</si>
  <si>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</si>
  <si>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</si>
  <si>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</si>
  <si>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</si>
  <si>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</si>
  <si>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</si>
  <si>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</si>
  <si>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</si>
  <si>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</si>
  <si>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</si>
  <si>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</si>
  <si>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</si>
  <si>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</si>
  <si>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</si>
  <si>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</si>
  <si>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</si>
  <si>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</si>
  <si>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</si>
  <si>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</si>
  <si>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</si>
  <si>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</si>
  <si>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</si>
  <si>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</si>
  <si>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</si>
  <si>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</si>
  <si>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</si>
  <si>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</si>
  <si>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</si>
  <si>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</si>
  <si>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</si>
  <si>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</si>
  <si>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</si>
  <si>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</si>
  <si>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</si>
  <si>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</si>
  <si>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</si>
  <si>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</si>
  <si>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</si>
  <si>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</si>
  <si>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</si>
  <si>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</si>
  <si>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</si>
  <si>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</si>
  <si>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</si>
  <si>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</si>
  <si>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</si>
  <si>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</si>
  <si>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</si>
  <si>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</si>
  <si>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</si>
  <si>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</si>
  <si>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</si>
  <si>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</si>
  <si>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</si>
  <si>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</si>
  <si>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</si>
  <si>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</si>
  <si>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</si>
  <si>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</si>
  <si>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</si>
  <si>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</si>
  <si>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</si>
  <si>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</si>
  <si>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</si>
  <si>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</si>
  <si>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</si>
  <si>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</si>
  <si>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</si>
  <si>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</si>
  <si>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</si>
  <si>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</si>
  <si>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</si>
  <si>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</si>
  <si>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</si>
  <si>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</si>
  <si>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</si>
  <si>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</si>
  <si>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</si>
  <si>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</si>
  <si>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</si>
  <si>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</si>
  <si>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</si>
  <si>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</si>
  <si>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</si>
  <si>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</si>
  <si>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</si>
  <si>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</si>
  <si>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</si>
  <si>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</si>
  <si>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</si>
  <si>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</si>
  <si>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</si>
  <si>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</si>
  <si>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</si>
  <si>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</si>
  <si>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</si>
  <si>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</si>
  <si>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</si>
  <si>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</si>
  <si>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</si>
  <si>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</si>
  <si>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</si>
  <si>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</si>
  <si>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</si>
  <si>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</si>
  <si>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</si>
  <si>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</si>
  <si>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</si>
  <si>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</si>
  <si>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</si>
  <si>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</si>
  <si>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</si>
  <si>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</si>
  <si>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</si>
  <si>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</si>
  <si>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</si>
  <si>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</si>
  <si>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</si>
  <si>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</si>
  <si>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</si>
  <si>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</si>
  <si>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</si>
  <si>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</si>
  <si>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</si>
  <si>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</si>
  <si>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</si>
  <si>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</si>
  <si>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</si>
  <si>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</si>
  <si>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</si>
  <si>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</si>
  <si>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</si>
  <si>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</si>
  <si>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</si>
  <si>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</si>
  <si>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</si>
  <si>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</si>
  <si>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</si>
  <si>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</si>
  <si>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</si>
  <si>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</si>
  <si>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</si>
  <si>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</si>
  <si>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</si>
  <si>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</si>
  <si>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</si>
  <si>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</si>
  <si>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</si>
  <si>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</si>
  <si>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</si>
  <si>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</si>
  <si>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</si>
  <si>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</si>
  <si>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</si>
  <si>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</si>
  <si>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</si>
  <si>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</si>
  <si>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</si>
  <si>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</si>
  <si>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</si>
  <si>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</si>
  <si>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</si>
  <si>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</si>
  <si>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</si>
  <si>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</si>
  <si>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</si>
  <si>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</si>
  <si>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</si>
  <si>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</si>
  <si>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</si>
  <si>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</si>
  <si>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</si>
  <si>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</si>
  <si>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</si>
  <si>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</si>
  <si>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</si>
  <si>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</si>
  <si>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</si>
  <si>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</si>
  <si>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</si>
  <si>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</si>
  <si>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</si>
  <si>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</si>
  <si>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</si>
  <si>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</si>
  <si>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</si>
  <si>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</si>
  <si>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</si>
  <si>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</si>
  <si>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</si>
  <si>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</si>
  <si>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</si>
  <si>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</si>
  <si>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</si>
  <si>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</si>
  <si>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</si>
  <si>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</si>
  <si>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</si>
  <si>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</si>
  <si>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</si>
  <si>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</si>
  <si>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</si>
  <si>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</si>
  <si>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</si>
  <si>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</si>
  <si>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</si>
  <si>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</si>
  <si>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</si>
  <si>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</si>
  <si>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</si>
  <si>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</si>
  <si>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</si>
  <si>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</si>
  <si>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</si>
  <si>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</si>
  <si>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</si>
  <si>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</si>
  <si>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</si>
  <si>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</si>
  <si>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</si>
  <si>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</si>
  <si>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</si>
  <si>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</si>
  <si>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</si>
  <si>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</si>
  <si>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</si>
  <si>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</si>
  <si>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</si>
  <si>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</si>
  <si>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</si>
  <si>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</si>
  <si>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</si>
  <si>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</si>
  <si>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</si>
  <si>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</si>
  <si>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</si>
  <si>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</si>
  <si>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</si>
  <si>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</si>
  <si>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</si>
  <si>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</si>
  <si>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</si>
  <si>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</si>
  <si>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</si>
  <si>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</si>
  <si>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</si>
  <si>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</si>
  <si>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</si>
  <si>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</si>
  <si>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</si>
  <si>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</si>
  <si>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</si>
  <si>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</si>
  <si>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</si>
  <si>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</si>
  <si>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</si>
  <si>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</si>
  <si>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</si>
  <si>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</si>
  <si>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</si>
  <si>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</si>
  <si>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</si>
  <si>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</si>
  <si>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</si>
  <si>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</si>
  <si>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</si>
  <si>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</si>
  <si>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</si>
  <si>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</si>
  <si>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</si>
  <si>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</si>
  <si>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</si>
  <si>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</si>
  <si>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</si>
  <si>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</si>
  <si>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</si>
  <si>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</si>
  <si>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</si>
  <si>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</si>
  <si>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</si>
  <si>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</si>
  <si>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</si>
  <si>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</si>
  <si>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</si>
  <si>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</si>
  <si>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</si>
  <si>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</si>
  <si>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</si>
  <si>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</si>
  <si>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</si>
  <si>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</si>
  <si>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</si>
  <si>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</si>
  <si>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</si>
  <si>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</si>
  <si>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</si>
  <si>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</si>
  <si>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</si>
  <si>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</si>
  <si>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</si>
  <si>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</si>
  <si>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</si>
  <si>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</si>
  <si>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</si>
  <si>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</si>
  <si>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</si>
  <si>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</si>
  <si>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</si>
  <si>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</si>
  <si>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</si>
  <si>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</si>
  <si>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</si>
  <si>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</si>
  <si>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</si>
  <si>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</si>
  <si>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</si>
  <si>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</si>
  <si>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</si>
  <si>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</si>
  <si>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</si>
  <si>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</si>
  <si>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</si>
  <si>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</si>
  <si>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</si>
  <si>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</si>
  <si>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</si>
  <si>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</si>
  <si>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</si>
  <si>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</si>
  <si>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</si>
  <si>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</si>
  <si>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</si>
  <si>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</si>
  <si>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</si>
  <si>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</si>
  <si>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</si>
  <si>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</si>
  <si>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</si>
  <si>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</si>
  <si>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</si>
  <si>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</si>
  <si>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</si>
  <si>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</si>
  <si>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</si>
  <si>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</si>
  <si>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</si>
  <si>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</si>
  <si>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</si>
  <si>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</si>
  <si>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</si>
  <si>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</si>
  <si>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</si>
  <si>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</si>
  <si>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</si>
  <si>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</si>
  <si>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</si>
  <si>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</si>
  <si>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</si>
  <si>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</si>
  <si>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</si>
  <si>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</si>
  <si>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</si>
  <si>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</si>
  <si>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</si>
  <si>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</si>
  <si>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</si>
  <si>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</si>
  <si>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</si>
  <si>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</si>
  <si>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</si>
  <si>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</si>
  <si>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</si>
  <si>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</si>
  <si>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</si>
  <si>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</si>
  <si>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</si>
  <si>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</si>
  <si>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</si>
  <si>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</si>
  <si>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</si>
  <si>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</si>
  <si>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</si>
  <si>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</si>
  <si>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</si>
  <si>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</si>
  <si>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</si>
  <si>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</si>
  <si>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</si>
  <si>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</si>
  <si>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</si>
  <si>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</si>
  <si>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</si>
  <si>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</si>
  <si>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</si>
  <si>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</si>
  <si>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</si>
  <si>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</si>
  <si>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</si>
  <si>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</si>
  <si>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</si>
  <si>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</si>
  <si>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</si>
  <si>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</si>
  <si>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</si>
  <si>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</si>
  <si>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</si>
  <si>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</si>
  <si>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</si>
  <si>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</si>
  <si>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</si>
  <si>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</si>
  <si>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</si>
  <si>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</si>
  <si>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</si>
  <si>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</si>
  <si>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</si>
  <si>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</si>
  <si>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</si>
  <si>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</si>
  <si>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</si>
  <si>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</si>
  <si>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</si>
  <si>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</si>
  <si>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</si>
  <si>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</si>
  <si>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</si>
  <si>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</si>
  <si>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</si>
  <si>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</si>
  <si>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</si>
  <si>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</si>
  <si>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</si>
  <si>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</si>
  <si>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</si>
  <si>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</si>
  <si>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</si>
  <si>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</si>
  <si>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</si>
  <si>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</si>
  <si>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</si>
  <si>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</si>
  <si>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</si>
  <si>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</si>
  <si>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</si>
  <si>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</si>
  <si>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</si>
  <si>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</si>
  <si>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</si>
  <si>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</si>
  <si>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</si>
  <si>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</si>
  <si>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</si>
  <si>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</si>
  <si>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</si>
  <si>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</si>
  <si>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</si>
  <si>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</si>
  <si>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</si>
  <si>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</si>
  <si>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</si>
  <si>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</si>
  <si>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</si>
  <si>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</si>
  <si>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</si>
  <si>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</si>
  <si>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</si>
  <si>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</si>
  <si>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</si>
  <si>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</si>
  <si>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</si>
  <si>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</si>
  <si>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</si>
  <si>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</si>
  <si>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</si>
  <si>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</si>
  <si>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</si>
  <si>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</si>
  <si>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</si>
  <si>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</si>
  <si>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</si>
  <si>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</si>
  <si>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</si>
  <si>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</si>
  <si>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</si>
  <si>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</si>
  <si>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</si>
  <si>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</si>
  <si>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</si>
  <si>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</si>
  <si>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</si>
  <si>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</si>
  <si>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</si>
  <si>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</si>
  <si>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</si>
  <si>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</si>
  <si>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</si>
  <si>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</si>
  <si>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</si>
  <si>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</si>
  <si>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</si>
  <si>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</si>
  <si>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</si>
  <si>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</si>
  <si>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</si>
  <si>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</si>
  <si>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</si>
  <si>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</si>
  <si>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</si>
  <si>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</si>
  <si>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</si>
  <si>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</si>
  <si>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</si>
  <si>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</si>
  <si>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</si>
  <si>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</si>
  <si>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</si>
  <si>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</si>
  <si>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</si>
  <si>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</si>
  <si>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</si>
  <si>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</si>
  <si>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</si>
  <si>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</si>
  <si>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</si>
  <si>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</si>
  <si>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</si>
  <si>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</si>
  <si>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</si>
  <si>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</si>
  <si>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</si>
  <si>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</si>
  <si>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</si>
  <si>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</si>
  <si>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</si>
  <si>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</si>
  <si>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</si>
  <si>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</si>
  <si>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</si>
  <si>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</si>
  <si>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</si>
  <si>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</si>
  <si>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</si>
  <si>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</si>
  <si>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</si>
  <si>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</si>
  <si>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</si>
  <si>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</si>
  <si>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</si>
  <si>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</si>
  <si>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</si>
  <si>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</si>
  <si>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</si>
  <si>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</si>
  <si>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</si>
  <si>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</si>
  <si>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</si>
  <si>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</si>
  <si>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</si>
  <si>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</si>
  <si>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</si>
  <si>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</si>
  <si>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</si>
  <si>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</si>
  <si>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</si>
  <si>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</si>
  <si>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</si>
  <si>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</si>
  <si>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</si>
  <si>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</si>
  <si>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</si>
  <si>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</si>
  <si>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</si>
  <si>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</si>
  <si>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</si>
  <si>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</si>
  <si>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</si>
  <si>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</si>
  <si>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</si>
  <si>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</si>
  <si>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</si>
  <si>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</si>
  <si>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</si>
  <si>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</si>
  <si>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</si>
  <si>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</si>
  <si>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</si>
  <si>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</si>
  <si>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</si>
  <si>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</si>
  <si>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</si>
  <si>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</si>
  <si>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</si>
  <si>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</si>
  <si>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</si>
  <si>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</si>
  <si>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</si>
  <si>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</si>
  <si>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</si>
  <si>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</si>
  <si>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</si>
  <si>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</si>
  <si>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</si>
  <si>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</si>
  <si>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</si>
  <si>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</si>
  <si>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</si>
  <si>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</si>
  <si>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</si>
  <si>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</si>
  <si>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</si>
  <si>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</si>
  <si>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</si>
  <si>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</si>
  <si>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</si>
  <si>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</si>
  <si>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</si>
  <si>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</si>
  <si>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</si>
  <si>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</si>
  <si>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</si>
  <si>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</si>
  <si>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</si>
  <si>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</si>
  <si>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</si>
  <si>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</si>
  <si>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</si>
  <si>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</si>
  <si>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</si>
  <si>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</si>
  <si>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</si>
  <si>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</si>
  <si>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</si>
  <si>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</si>
  <si>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</si>
  <si>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</si>
  <si>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</si>
  <si>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</si>
  <si>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</si>
  <si>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</si>
  <si>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</si>
  <si>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</si>
  <si>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</si>
  <si>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</si>
  <si>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</si>
  <si>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</si>
  <si>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</si>
  <si>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</si>
  <si>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</si>
  <si>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</si>
  <si>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</si>
  <si>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</si>
  <si>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</si>
  <si>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</si>
  <si>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</si>
  <si>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</si>
  <si>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</si>
  <si>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</si>
  <si>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</si>
  <si>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</si>
  <si>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</si>
  <si>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</si>
  <si>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</si>
  <si>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</si>
  <si>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</si>
  <si>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</si>
  <si>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</si>
  <si>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</si>
  <si>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</si>
  <si>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</si>
  <si>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</si>
  <si>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</si>
  <si>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</si>
  <si>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</si>
  <si>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</si>
  <si>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</si>
  <si>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</si>
  <si>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</si>
  <si>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</si>
  <si>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</si>
  <si>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</si>
  <si>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</si>
  <si>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</si>
  <si>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</si>
  <si>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</si>
  <si>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</si>
  <si>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</si>
  <si>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</si>
  <si>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</si>
  <si>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t>
  </si>
  <si>
    <t>ATENDER A LA PRIMERA INFANCIA EN EL MARCO DE LA ESTRATEGIA"DE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</si>
  <si>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11/400/2016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</si>
  <si>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</si>
  <si>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11/1659/2016</t>
  </si>
  <si>
    <t>PRESTAR EL SERVICIO DE ATENCION, EDUCACION INICIAL Y CUIDADO A
NIÑOS Y NIÑAS MENORES DE CINCO(5)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</si>
  <si>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11/1404/2017</t>
  </si>
  <si>
    <t>PRESTAR EL SERVICIO DE ATENCION INTEGRAL A LOS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</si>
  <si>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11/1704/2018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</si>
  <si>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</si>
  <si>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11/0434/2019</t>
  </si>
  <si>
    <t xml:space="preserve">PRESTAR EL SERVICIO CENTROS DE DESARROLLO INFANTL - HI, DE
CONFORMIDAD CON EL MANUAL OPERATIVO DE LA MODALIDAD
INSTITUCIONAL Y LAS DIRECTRICES ESTABLECIDAS POR EL ICBF, EN
ARMONIA CON LA POLITICA DE ESTADO PARA EL DESARROLLO
INEGRAL DE LA PRIMERA INFANCIA DE CERO A SIEMPRE
</t>
  </si>
  <si>
    <t>11/0484/2020</t>
  </si>
  <si>
    <t>PRESTAR LOS SERVICIOS DE EDUCACION INICIAL EN ELMARCO DE LA ATENCION INTEGRAL EN HOGARES INFANTILES -HI-DE CONFORMIDAD CON EL MANUAL OPERTIVO DE LA MODALIDAD INSTITUCIONAL, EL LINEAMIENTO TECNICO PARA LA ATENCION DE PRIMERA INFANCIA Y LAS DIRECTRICES ESTABLECIDAS POR LE ICBF, EN ARMONIA CON LA POLITICA DE ESTADO PARA EL DESARROLLO INTEGRAL DE LA PRIMERA INFANCIA DE CERO A SIEMPRE.</t>
  </si>
  <si>
    <t>DENNIS ALCIRA RODRIGUEZ RODRIGUEZ</t>
  </si>
  <si>
    <t>asopadreselprincipito@hotmail.com</t>
  </si>
  <si>
    <t>2021-11-11004842020</t>
  </si>
  <si>
    <t>11/226/2015</t>
  </si>
  <si>
    <t>11/0443/2009</t>
  </si>
  <si>
    <t>BRINDAR ATENCION INTEGRAL A NIÑOS Y NIÑAS ENTRE LOS SEIS MESES Y HASTA MENORES DE CINCO AÑOS DEEDAD, CON VULNERABILIDAD ECONOMICA Y SOCIAL PRIORITARIAMENTE A QUIENES POR RAZONES DE TRABAJO DE SUS PADRES O ADULTO RESPONSABLE DE SU CUIDADO, PERMANECEN SOLOS TEMPORALMENTE Y A LOS HIJOS DE FAMILIA EN SITUACION DE DESPLAZAMINTO</t>
  </si>
  <si>
    <t>11/272/2010</t>
  </si>
  <si>
    <t>11/90/2011</t>
  </si>
  <si>
    <t>11/387/2012</t>
  </si>
  <si>
    <t>11/1284/2012</t>
  </si>
  <si>
    <t>11/1873/2012</t>
  </si>
  <si>
    <t>Calle 6 Sur 3 15 A 20</t>
  </si>
  <si>
    <t>Calle 6 Sur # 15 A 20</t>
  </si>
  <si>
    <t>3015339210-9207281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</si>
</sst>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N2" sqref="N2:O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187</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860520247</v>
      </c>
      <c r="C20" s="5"/>
      <c r="D20" s="73"/>
      <c r="E20" s="5"/>
      <c r="F20" s="5"/>
      <c r="G20" s="5"/>
      <c r="H20" s="184"/>
      <c r="I20" s="147" t="s">
        <v>1156</v>
      </c>
      <c r="J20" s="148" t="s">
        <v>188</v>
      </c>
      <c r="K20" s="149">
        <v>715152400</v>
      </c>
      <c r="L20" s="150"/>
      <c r="M20" s="150">
        <v>44561</v>
      </c>
      <c r="N20" s="133">
        <f>+(M20-L20)/30</f>
        <v>1485.3666666666666</v>
      </c>
      <c r="O20" s="136"/>
      <c r="U20" s="132"/>
      <c r="V20" s="105">
        <f ca="1">NOW()</f>
        <v>44193.66656041667</v>
      </c>
      <c r="W20" s="105">
        <f ca="1">NOW()</f>
        <v>44193.66656041667</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DE FAMILIA HOGAR INFANTIL EL PRINCIPITO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33</v>
      </c>
      <c r="D48" s="110" t="s">
        <v>2695</v>
      </c>
      <c r="E48" s="143">
        <v>39833</v>
      </c>
      <c r="F48" s="143">
        <v>40178</v>
      </c>
      <c r="G48" s="158">
        <f>IF(AND(E48&lt;&gt;"",F48&lt;&gt;""),((F48-E48)/30),"")</f>
        <v>11.5</v>
      </c>
      <c r="H48" s="117" t="s">
        <v>2696</v>
      </c>
      <c r="I48" s="113" t="s">
        <v>1156</v>
      </c>
      <c r="J48" s="113" t="s">
        <v>203</v>
      </c>
      <c r="K48" s="115">
        <f>177121455+120000</f>
        <v>177241455</v>
      </c>
      <c r="L48" s="114" t="s">
        <v>1148</v>
      </c>
      <c r="M48" s="116">
        <v>1</v>
      </c>
      <c r="N48" s="114" t="s">
        <v>27</v>
      </c>
      <c r="O48" s="114" t="s">
        <v>26</v>
      </c>
      <c r="P48" s="78"/>
    </row>
    <row r="49" spans="1:16" s="6" customFormat="1" ht="24.75" customHeight="1" x14ac:dyDescent="0.25">
      <c r="A49" s="141">
        <v>2</v>
      </c>
      <c r="B49" s="120" t="s">
        <v>2677</v>
      </c>
      <c r="C49" s="122" t="s">
        <v>33</v>
      </c>
      <c r="D49" s="110" t="s">
        <v>2697</v>
      </c>
      <c r="E49" s="143">
        <v>40182</v>
      </c>
      <c r="F49" s="143">
        <v>40543</v>
      </c>
      <c r="G49" s="158">
        <f t="shared" ref="G49:G50" si="2">IF(AND(E49&lt;&gt;"",F49&lt;&gt;""),((F49-E49)/30),"")</f>
        <v>12.033333333333333</v>
      </c>
      <c r="H49" s="117" t="s">
        <v>2696</v>
      </c>
      <c r="I49" s="119" t="s">
        <v>1156</v>
      </c>
      <c r="J49" s="119" t="s">
        <v>203</v>
      </c>
      <c r="K49" s="115">
        <f>184331113+633600</f>
        <v>184964713</v>
      </c>
      <c r="L49" s="114" t="s">
        <v>1148</v>
      </c>
      <c r="M49" s="116">
        <v>1</v>
      </c>
      <c r="N49" s="114" t="s">
        <v>27</v>
      </c>
      <c r="O49" s="114" t="s">
        <v>26</v>
      </c>
      <c r="P49" s="78"/>
    </row>
    <row r="50" spans="1:16" s="6" customFormat="1" ht="24.75" customHeight="1" x14ac:dyDescent="0.25">
      <c r="A50" s="141">
        <v>3</v>
      </c>
      <c r="B50" s="120" t="s">
        <v>2677</v>
      </c>
      <c r="C50" s="122" t="s">
        <v>33</v>
      </c>
      <c r="D50" s="110" t="s">
        <v>2698</v>
      </c>
      <c r="E50" s="143">
        <v>40560</v>
      </c>
      <c r="F50" s="143">
        <v>40908</v>
      </c>
      <c r="G50" s="158">
        <f t="shared" si="2"/>
        <v>11.6</v>
      </c>
      <c r="H50" s="117" t="s">
        <v>2696</v>
      </c>
      <c r="I50" s="119" t="s">
        <v>1156</v>
      </c>
      <c r="J50" s="119" t="s">
        <v>203</v>
      </c>
      <c r="K50" s="115">
        <f>206137758+1849647</f>
        <v>207987405</v>
      </c>
      <c r="L50" s="114" t="s">
        <v>1148</v>
      </c>
      <c r="M50" s="116">
        <v>1</v>
      </c>
      <c r="N50" s="114" t="s">
        <v>27</v>
      </c>
      <c r="O50" s="114" t="s">
        <v>26</v>
      </c>
      <c r="P50" s="78"/>
    </row>
    <row r="51" spans="1:16" s="6" customFormat="1" ht="24.75" customHeight="1" outlineLevel="1" x14ac:dyDescent="0.25">
      <c r="A51" s="141">
        <v>4</v>
      </c>
      <c r="B51" s="120" t="s">
        <v>2677</v>
      </c>
      <c r="C51" s="122" t="s">
        <v>33</v>
      </c>
      <c r="D51" s="110" t="s">
        <v>2699</v>
      </c>
      <c r="E51" s="143">
        <v>40919</v>
      </c>
      <c r="F51" s="143">
        <v>41090</v>
      </c>
      <c r="G51" s="158">
        <f t="shared" ref="G51:G107" si="3">IF(AND(E51&lt;&gt;"",F51&lt;&gt;""),((F51-E51)/30),"")</f>
        <v>5.7</v>
      </c>
      <c r="H51" s="117" t="s">
        <v>2696</v>
      </c>
      <c r="I51" s="119" t="s">
        <v>1156</v>
      </c>
      <c r="J51" s="119" t="s">
        <v>203</v>
      </c>
      <c r="K51" s="115">
        <v>103549053</v>
      </c>
      <c r="L51" s="114" t="s">
        <v>1148</v>
      </c>
      <c r="M51" s="116">
        <v>1</v>
      </c>
      <c r="N51" s="114" t="s">
        <v>27</v>
      </c>
      <c r="O51" s="114" t="s">
        <v>26</v>
      </c>
      <c r="P51" s="78"/>
    </row>
    <row r="52" spans="1:16" s="7" customFormat="1" ht="24.75" customHeight="1" outlineLevel="1" x14ac:dyDescent="0.25">
      <c r="A52" s="142">
        <v>5</v>
      </c>
      <c r="B52" s="120" t="s">
        <v>2677</v>
      </c>
      <c r="C52" s="122" t="s">
        <v>33</v>
      </c>
      <c r="D52" s="110" t="s">
        <v>2700</v>
      </c>
      <c r="E52" s="143">
        <v>41091</v>
      </c>
      <c r="F52" s="143">
        <v>41274</v>
      </c>
      <c r="G52" s="158">
        <f t="shared" si="3"/>
        <v>6.1</v>
      </c>
      <c r="H52" s="117" t="s">
        <v>2696</v>
      </c>
      <c r="I52" s="119" t="s">
        <v>1156</v>
      </c>
      <c r="J52" s="119" t="s">
        <v>203</v>
      </c>
      <c r="K52" s="115">
        <f>119179964+3575399</f>
        <v>122755363</v>
      </c>
      <c r="L52" s="114" t="s">
        <v>1148</v>
      </c>
      <c r="M52" s="116">
        <v>1</v>
      </c>
      <c r="N52" s="114" t="s">
        <v>27</v>
      </c>
      <c r="O52" s="114" t="s">
        <v>26</v>
      </c>
      <c r="P52" s="79"/>
    </row>
    <row r="53" spans="1:16" s="7" customFormat="1" ht="24.75" customHeight="1" outlineLevel="1" x14ac:dyDescent="0.25">
      <c r="A53" s="142">
        <v>6</v>
      </c>
      <c r="B53" s="120" t="s">
        <v>2677</v>
      </c>
      <c r="C53" s="122" t="s">
        <v>33</v>
      </c>
      <c r="D53" s="110" t="s">
        <v>2701</v>
      </c>
      <c r="E53" s="143">
        <v>41246</v>
      </c>
      <c r="F53" s="143">
        <v>41851</v>
      </c>
      <c r="G53" s="158">
        <f t="shared" si="3"/>
        <v>20.166666666666668</v>
      </c>
      <c r="H53" s="117" t="s">
        <v>2696</v>
      </c>
      <c r="I53" s="119" t="s">
        <v>1156</v>
      </c>
      <c r="J53" s="119" t="s">
        <v>203</v>
      </c>
      <c r="K53" s="115">
        <f>504327527+87009379+270029390+147288758</f>
        <v>1008655054</v>
      </c>
      <c r="L53" s="114" t="s">
        <v>1148</v>
      </c>
      <c r="M53" s="116">
        <v>1</v>
      </c>
      <c r="N53" s="114" t="s">
        <v>27</v>
      </c>
      <c r="O53" s="114" t="s">
        <v>26</v>
      </c>
      <c r="P53" s="79"/>
    </row>
    <row r="54" spans="1:16" s="7" customFormat="1" ht="24.75" customHeight="1" outlineLevel="1" x14ac:dyDescent="0.25">
      <c r="A54" s="142">
        <v>7</v>
      </c>
      <c r="B54" s="120" t="s">
        <v>2677</v>
      </c>
      <c r="C54" s="122" t="s">
        <v>33</v>
      </c>
      <c r="D54" s="119" t="s">
        <v>2694</v>
      </c>
      <c r="E54" s="143">
        <v>42037</v>
      </c>
      <c r="F54" s="143">
        <v>42369</v>
      </c>
      <c r="G54" s="158">
        <f t="shared" si="3"/>
        <v>11.066666666666666</v>
      </c>
      <c r="H54" s="117" t="s">
        <v>2678</v>
      </c>
      <c r="I54" s="119" t="s">
        <v>1156</v>
      </c>
      <c r="J54" s="119" t="s">
        <v>203</v>
      </c>
      <c r="K54" s="121">
        <v>504736646</v>
      </c>
      <c r="L54" s="122" t="s">
        <v>1148</v>
      </c>
      <c r="M54" s="116">
        <v>1</v>
      </c>
      <c r="N54" s="122" t="s">
        <v>27</v>
      </c>
      <c r="O54" s="122" t="s">
        <v>26</v>
      </c>
      <c r="P54" s="79"/>
    </row>
    <row r="55" spans="1:16" s="7" customFormat="1" ht="24.75" customHeight="1" outlineLevel="1" x14ac:dyDescent="0.25">
      <c r="A55" s="142">
        <v>8</v>
      </c>
      <c r="B55" s="120" t="s">
        <v>2677</v>
      </c>
      <c r="C55" s="122" t="s">
        <v>33</v>
      </c>
      <c r="D55" s="119" t="s">
        <v>2679</v>
      </c>
      <c r="E55" s="143">
        <v>42401</v>
      </c>
      <c r="F55" s="143">
        <v>42674</v>
      </c>
      <c r="G55" s="158">
        <f t="shared" si="3"/>
        <v>9.1</v>
      </c>
      <c r="H55" s="117" t="s">
        <v>2680</v>
      </c>
      <c r="I55" s="119" t="s">
        <v>1156</v>
      </c>
      <c r="J55" s="119" t="s">
        <v>203</v>
      </c>
      <c r="K55" s="121">
        <v>434756516</v>
      </c>
      <c r="L55" s="122" t="s">
        <v>1148</v>
      </c>
      <c r="M55" s="116">
        <v>1</v>
      </c>
      <c r="N55" s="122" t="s">
        <v>27</v>
      </c>
      <c r="O55" s="122" t="s">
        <v>26</v>
      </c>
      <c r="P55" s="79"/>
    </row>
    <row r="56" spans="1:16" s="7" customFormat="1" ht="24.75" customHeight="1" outlineLevel="1" x14ac:dyDescent="0.25">
      <c r="A56" s="142">
        <v>9</v>
      </c>
      <c r="B56" s="120" t="s">
        <v>2677</v>
      </c>
      <c r="C56" s="122" t="s">
        <v>33</v>
      </c>
      <c r="D56" s="119" t="s">
        <v>2681</v>
      </c>
      <c r="E56" s="143">
        <v>42675</v>
      </c>
      <c r="F56" s="143">
        <v>43039</v>
      </c>
      <c r="G56" s="158">
        <f t="shared" si="3"/>
        <v>12.133333333333333</v>
      </c>
      <c r="H56" s="117" t="s">
        <v>2682</v>
      </c>
      <c r="I56" s="119" t="s">
        <v>1156</v>
      </c>
      <c r="J56" s="119" t="s">
        <v>203</v>
      </c>
      <c r="K56" s="121">
        <v>589651735</v>
      </c>
      <c r="L56" s="122" t="s">
        <v>1148</v>
      </c>
      <c r="M56" s="116">
        <v>1</v>
      </c>
      <c r="N56" s="122" t="s">
        <v>27</v>
      </c>
      <c r="O56" s="122" t="s">
        <v>26</v>
      </c>
      <c r="P56" s="79"/>
    </row>
    <row r="57" spans="1:16" s="7" customFormat="1" ht="24.75" customHeight="1" outlineLevel="1" x14ac:dyDescent="0.25">
      <c r="A57" s="142">
        <v>10</v>
      </c>
      <c r="B57" s="120" t="s">
        <v>2677</v>
      </c>
      <c r="C57" s="122" t="s">
        <v>33</v>
      </c>
      <c r="D57" s="119" t="s">
        <v>2683</v>
      </c>
      <c r="E57" s="143">
        <v>43040</v>
      </c>
      <c r="F57" s="143">
        <v>43312</v>
      </c>
      <c r="G57" s="158">
        <f t="shared" si="3"/>
        <v>9.0666666666666664</v>
      </c>
      <c r="H57" s="117" t="s">
        <v>2684</v>
      </c>
      <c r="I57" s="119" t="s">
        <v>1156</v>
      </c>
      <c r="J57" s="119" t="s">
        <v>203</v>
      </c>
      <c r="K57" s="121">
        <v>489324000</v>
      </c>
      <c r="L57" s="122" t="s">
        <v>1148</v>
      </c>
      <c r="M57" s="116">
        <v>1</v>
      </c>
      <c r="N57" s="122" t="s">
        <v>27</v>
      </c>
      <c r="O57" s="122" t="s">
        <v>26</v>
      </c>
      <c r="P57" s="79"/>
    </row>
    <row r="58" spans="1:16" s="7" customFormat="1" ht="24.75" customHeight="1" outlineLevel="1" x14ac:dyDescent="0.25">
      <c r="A58" s="142">
        <v>11</v>
      </c>
      <c r="B58" s="120" t="s">
        <v>2677</v>
      </c>
      <c r="C58" s="122" t="s">
        <v>33</v>
      </c>
      <c r="D58" s="119" t="s">
        <v>2685</v>
      </c>
      <c r="E58" s="143">
        <v>43405</v>
      </c>
      <c r="F58" s="143">
        <v>43441</v>
      </c>
      <c r="G58" s="158">
        <f t="shared" si="3"/>
        <v>1.2</v>
      </c>
      <c r="H58" s="117" t="s">
        <v>2686</v>
      </c>
      <c r="I58" s="119" t="s">
        <v>1156</v>
      </c>
      <c r="J58" s="119" t="s">
        <v>203</v>
      </c>
      <c r="K58" s="121">
        <v>67925800</v>
      </c>
      <c r="L58" s="122" t="s">
        <v>1148</v>
      </c>
      <c r="M58" s="116">
        <v>1</v>
      </c>
      <c r="N58" s="122" t="s">
        <v>27</v>
      </c>
      <c r="O58" s="122" t="s">
        <v>26</v>
      </c>
      <c r="P58" s="79"/>
    </row>
    <row r="59" spans="1:16" s="7" customFormat="1" ht="24.75" customHeight="1" outlineLevel="1" x14ac:dyDescent="0.25">
      <c r="A59" s="142">
        <v>12</v>
      </c>
      <c r="B59" s="120" t="s">
        <v>2677</v>
      </c>
      <c r="C59" s="122" t="s">
        <v>33</v>
      </c>
      <c r="D59" s="119" t="s">
        <v>2687</v>
      </c>
      <c r="E59" s="143">
        <v>43483</v>
      </c>
      <c r="F59" s="143">
        <v>43819</v>
      </c>
      <c r="G59" s="158">
        <f t="shared" si="3"/>
        <v>11.2</v>
      </c>
      <c r="H59" s="117" t="s">
        <v>2688</v>
      </c>
      <c r="I59" s="119" t="s">
        <v>1156</v>
      </c>
      <c r="J59" s="119" t="s">
        <v>203</v>
      </c>
      <c r="K59" s="121">
        <v>629970120</v>
      </c>
      <c r="L59" s="122" t="s">
        <v>1148</v>
      </c>
      <c r="M59" s="116">
        <v>1</v>
      </c>
      <c r="N59" s="122" t="s">
        <v>27</v>
      </c>
      <c r="O59" s="122" t="s">
        <v>26</v>
      </c>
      <c r="P59" s="79"/>
    </row>
    <row r="60" spans="1:16" s="7" customFormat="1" ht="24.75" customHeight="1" outlineLevel="1" x14ac:dyDescent="0.25">
      <c r="A60" s="142">
        <v>13</v>
      </c>
      <c r="B60" s="64"/>
      <c r="C60" s="65"/>
      <c r="D60" s="119"/>
      <c r="E60" s="143"/>
      <c r="F60" s="143"/>
      <c r="G60" s="158" t="str">
        <f t="shared" si="3"/>
        <v/>
      </c>
      <c r="H60" s="117"/>
      <c r="I60" s="119"/>
      <c r="J60" s="119"/>
      <c r="K60" s="121"/>
      <c r="L60" s="122"/>
      <c r="M60" s="67"/>
      <c r="N60" s="122"/>
      <c r="O60" s="122"/>
      <c r="P60" s="79"/>
    </row>
    <row r="61" spans="1:16" s="7" customFormat="1" ht="24.75" customHeight="1" outlineLevel="1" x14ac:dyDescent="0.25">
      <c r="A61" s="142">
        <v>14</v>
      </c>
      <c r="B61" s="64"/>
      <c r="C61" s="65"/>
      <c r="D61" s="119"/>
      <c r="E61" s="143"/>
      <c r="F61" s="143"/>
      <c r="G61" s="158" t="str">
        <f t="shared" si="3"/>
        <v/>
      </c>
      <c r="H61" s="117"/>
      <c r="I61" s="119"/>
      <c r="J61" s="119"/>
      <c r="K61" s="121"/>
      <c r="L61" s="122"/>
      <c r="M61" s="67"/>
      <c r="N61" s="122"/>
      <c r="O61" s="122"/>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43">
        <v>43879</v>
      </c>
      <c r="F114" s="143">
        <v>44196</v>
      </c>
      <c r="G114" s="158">
        <f>IF(AND(E114&lt;&gt;"",F114&lt;&gt;""),((F114-E114)/30),"")</f>
        <v>10.566666666666666</v>
      </c>
      <c r="H114" s="120" t="s">
        <v>2690</v>
      </c>
      <c r="I114" s="119" t="s">
        <v>1156</v>
      </c>
      <c r="J114" s="119" t="s">
        <v>203</v>
      </c>
      <c r="K114" s="121">
        <v>718542047</v>
      </c>
      <c r="L114" s="100">
        <f>+IF(AND(K114&gt;0,O114="Ejecución"),(K114/877802)*Tabla28[[#This Row],[% participación]],IF(AND(K114&gt;0,O114&lt;&gt;"Ejecución"),"-",""))</f>
        <v>818.56961706626328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120"/>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30426</v>
      </c>
      <c r="D193" s="5"/>
      <c r="E193" s="124">
        <v>3746</v>
      </c>
      <c r="F193" s="5"/>
      <c r="G193" s="5"/>
      <c r="H193" s="145" t="s">
        <v>2691</v>
      </c>
      <c r="J193" s="5"/>
      <c r="K193" s="125">
        <v>39833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2702</v>
      </c>
      <c r="J211" s="27" t="s">
        <v>2622</v>
      </c>
      <c r="K211" s="146" t="s">
        <v>2703</v>
      </c>
      <c r="L211" s="21"/>
      <c r="M211" s="21"/>
      <c r="N211" s="21"/>
      <c r="O211" s="8"/>
    </row>
    <row r="212" spans="1:15" x14ac:dyDescent="0.25">
      <c r="A212" s="9"/>
      <c r="B212" s="27" t="s">
        <v>2619</v>
      </c>
      <c r="C212" s="145" t="s">
        <v>2691</v>
      </c>
      <c r="D212" s="21"/>
      <c r="G212" s="27" t="s">
        <v>2621</v>
      </c>
      <c r="H212" s="146" t="s">
        <v>2704</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dcmitype/"/>
    <ds:schemaRef ds:uri="4fb10211-09fb-4e80-9f0b-184718d5d98c"/>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PRICIPITO</cp:lastModifiedBy>
  <cp:lastPrinted>2020-12-28T17:15:03Z</cp:lastPrinted>
  <dcterms:created xsi:type="dcterms:W3CDTF">2020-10-14T21:57:42Z</dcterms:created>
  <dcterms:modified xsi:type="dcterms:W3CDTF">2020-12-28T21:09:31Z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