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Escritorio\MANIFESTACIÓN DE INTERÉS CARIB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<sst xmlns="http://schemas.openxmlformats.org/spreadsheetml/2006/main" count="3298" uniqueCount="2738">
  <si>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</si>
  <si>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</si>
  <si>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</si>
  <si>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</si>
  <si>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</si>
  <si>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</si>
  <si>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</si>
  <si>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</si>
  <si>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</si>
  <si>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</si>
  <si>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</si>
  <si>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</si>
  <si>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</si>
  <si>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</si>
  <si>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</si>
  <si>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</si>
  <si>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</si>
  <si>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</si>
  <si>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</si>
  <si>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</si>
  <si>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</si>
  <si>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</si>
  <si>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</si>
  <si>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</si>
  <si>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</si>
  <si>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</si>
  <si>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</si>
  <si>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</si>
  <si>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</si>
  <si>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</si>
  <si>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</si>
  <si>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</si>
  <si>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</si>
  <si>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</si>
  <si>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</si>
  <si>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</si>
  <si>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</si>
  <si>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</si>
  <si>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</si>
  <si>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</si>
  <si>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</si>
  <si>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</si>
  <si>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</si>
  <si>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</si>
  <si>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</si>
  <si>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</si>
  <si>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</si>
  <si>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</si>
  <si>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</si>
  <si>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</si>
  <si>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</si>
  <si>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</si>
  <si>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</si>
  <si>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</si>
  <si>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</si>
  <si>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</si>
  <si>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</si>
  <si>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</si>
  <si>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</si>
  <si>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</si>
  <si>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</si>
  <si>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</si>
  <si>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</si>
  <si>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</si>
  <si>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</si>
  <si>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</si>
  <si>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</si>
  <si>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</si>
  <si>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</si>
  <si>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</si>
  <si>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</si>
  <si>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</si>
  <si>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</si>
  <si>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</si>
  <si>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</si>
  <si>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</si>
  <si>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</si>
  <si>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</si>
  <si>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</si>
  <si>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</si>
  <si>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</si>
  <si>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</si>
  <si>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</si>
  <si>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</si>
  <si>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</si>
  <si>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</si>
  <si>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</si>
  <si>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</si>
  <si>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</si>
  <si>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</si>
  <si>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</si>
  <si>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</si>
  <si>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</si>
  <si>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</si>
  <si>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</si>
  <si>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</si>
  <si>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</si>
  <si>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</si>
  <si>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</si>
  <si>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</si>
  <si>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</si>
  <si>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</si>
  <si>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</si>
  <si>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</si>
  <si>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</si>
  <si>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</si>
  <si>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</si>
  <si>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</si>
  <si>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</si>
  <si>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</si>
  <si>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</si>
  <si>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</si>
  <si>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</si>
  <si>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</si>
  <si>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</si>
  <si>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</si>
  <si>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</si>
  <si>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</si>
  <si>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</si>
  <si>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</si>
  <si>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</si>
  <si>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</si>
  <si>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</si>
  <si>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</si>
  <si>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</si>
  <si>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</si>
  <si>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</si>
  <si>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</si>
  <si>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</si>
  <si>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</si>
  <si>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</si>
  <si>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</si>
  <si>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</si>
  <si>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</si>
  <si>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</si>
  <si>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</si>
  <si>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</si>
  <si>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</si>
  <si>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</si>
  <si>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</si>
  <si>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</si>
  <si>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</si>
  <si>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</si>
  <si>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</si>
  <si>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</si>
  <si>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</si>
  <si>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</si>
  <si>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</si>
  <si>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</si>
  <si>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</si>
  <si>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</si>
  <si>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</si>
  <si>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</si>
  <si>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</si>
  <si>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</si>
  <si>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</si>
  <si>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</si>
  <si>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</si>
  <si>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</si>
  <si>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</si>
  <si>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</si>
  <si>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</si>
  <si>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</si>
  <si>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</si>
  <si>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</si>
  <si>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</si>
  <si>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</si>
  <si>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</si>
  <si>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</si>
  <si>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</si>
  <si>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</si>
  <si>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</si>
  <si>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</si>
  <si>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</si>
  <si>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</si>
  <si>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</si>
  <si>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</si>
  <si>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</si>
  <si>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</si>
  <si>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</si>
  <si>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</si>
  <si>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</si>
  <si>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</si>
  <si>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</si>
  <si>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</si>
  <si>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</si>
  <si>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</si>
  <si>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</si>
  <si>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</si>
  <si>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</si>
  <si>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</si>
  <si>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</si>
  <si>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</si>
  <si>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</si>
  <si>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</si>
  <si>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</si>
  <si>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</si>
  <si>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</si>
  <si>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</si>
  <si>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</si>
  <si>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</si>
  <si>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</si>
  <si>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</si>
  <si>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</si>
  <si>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</si>
  <si>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</si>
  <si>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</si>
  <si>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</si>
  <si>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</si>
  <si>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</si>
  <si>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</si>
  <si>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</si>
  <si>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</si>
  <si>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</si>
  <si>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</si>
  <si>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</si>
  <si>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</si>
  <si>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</si>
  <si>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</si>
  <si>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</si>
  <si>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</si>
  <si>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</si>
  <si>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</si>
  <si>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</si>
  <si>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</si>
  <si>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</si>
  <si>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</si>
  <si>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</si>
  <si>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</si>
  <si>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</si>
  <si>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</si>
  <si>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</si>
  <si>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</si>
  <si>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</si>
  <si>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</si>
  <si>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</si>
  <si>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</si>
  <si>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</si>
  <si>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</si>
  <si>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</si>
  <si>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</si>
  <si>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</si>
  <si>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</si>
  <si>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</si>
  <si>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</si>
  <si>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</si>
  <si>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</si>
  <si>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</si>
  <si>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</si>
  <si>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</si>
  <si>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</si>
  <si>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</si>
  <si>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</si>
  <si>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</si>
  <si>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</si>
  <si>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</si>
  <si>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</si>
  <si>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</si>
  <si>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</si>
  <si>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</si>
  <si>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</si>
  <si>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</si>
  <si>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</si>
  <si>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</si>
  <si>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</si>
  <si>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</si>
  <si>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</si>
  <si>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</si>
  <si>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</si>
  <si>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</si>
  <si>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</si>
  <si>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</si>
  <si>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</si>
  <si>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</si>
  <si>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</si>
  <si>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</si>
  <si>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</si>
  <si>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</si>
  <si>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</si>
  <si>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</si>
  <si>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</si>
  <si>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</si>
  <si>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</si>
  <si>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</si>
  <si>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</si>
  <si>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</si>
  <si>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</si>
  <si>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</si>
  <si>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</si>
  <si>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</si>
  <si>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</si>
  <si>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</si>
  <si>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</si>
  <si>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</si>
  <si>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</si>
  <si>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</si>
  <si>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</si>
  <si>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</si>
  <si>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</si>
  <si>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</si>
  <si>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</si>
  <si>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</si>
  <si>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</si>
  <si>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</si>
  <si>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</si>
  <si>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</si>
  <si>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</si>
  <si>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</si>
  <si>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</si>
  <si>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</si>
  <si>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</si>
  <si>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</si>
  <si>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</si>
  <si>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</si>
  <si>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</si>
  <si>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</si>
  <si>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</si>
  <si>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</si>
  <si>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</si>
  <si>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</si>
  <si>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</si>
  <si>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</si>
  <si>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</si>
  <si>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</si>
  <si>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</si>
  <si>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</si>
  <si>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</si>
  <si>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</si>
  <si>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</si>
  <si>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</si>
  <si>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</si>
  <si>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</si>
  <si>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</si>
  <si>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</si>
  <si>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</si>
  <si>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</si>
  <si>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</si>
  <si>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</si>
  <si>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</si>
  <si>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</si>
  <si>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</si>
  <si>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</si>
  <si>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</si>
  <si>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</si>
  <si>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</si>
  <si>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</si>
  <si>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</si>
  <si>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</si>
  <si>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</si>
  <si>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</si>
  <si>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</si>
  <si>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</si>
  <si>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</si>
  <si>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</si>
  <si>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</si>
  <si>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</si>
  <si>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</si>
  <si>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</si>
  <si>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</si>
  <si>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</si>
  <si>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</si>
  <si>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</si>
  <si>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</si>
  <si>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</si>
  <si>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</si>
  <si>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</si>
  <si>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</si>
  <si>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</si>
  <si>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</si>
  <si>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</si>
  <si>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</si>
  <si>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</si>
  <si>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</si>
  <si>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</si>
  <si>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</si>
  <si>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</si>
  <si>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</si>
  <si>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</si>
  <si>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</si>
  <si>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</si>
  <si>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</si>
  <si>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</si>
  <si>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</si>
  <si>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</si>
  <si>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</si>
  <si>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</si>
  <si>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</si>
  <si>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</si>
  <si>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</si>
  <si>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</si>
  <si>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</si>
  <si>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</si>
  <si>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</si>
  <si>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</si>
  <si>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</si>
  <si>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</si>
  <si>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</si>
  <si>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</si>
  <si>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</si>
  <si>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</si>
  <si>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</si>
  <si>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</si>
  <si>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</si>
  <si>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</si>
  <si>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</si>
  <si>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</si>
  <si>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</si>
  <si>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</si>
  <si>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</si>
  <si>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</si>
  <si>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</si>
  <si>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</si>
  <si>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</si>
  <si>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</si>
  <si>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</si>
  <si>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</si>
  <si>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</si>
  <si>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</si>
  <si>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</si>
  <si>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</si>
  <si>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</si>
  <si>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</si>
  <si>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</si>
  <si>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</si>
  <si>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</si>
  <si>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</si>
  <si>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</si>
  <si>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</si>
  <si>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</si>
  <si>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</si>
  <si>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</si>
  <si>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</si>
  <si>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</si>
  <si>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</si>
  <si>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</si>
  <si>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</si>
  <si>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</si>
  <si>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</si>
  <si>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</si>
  <si>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</si>
  <si>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</si>
  <si>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</si>
  <si>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</si>
  <si>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</si>
  <si>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</si>
  <si>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</si>
  <si>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</si>
  <si>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</si>
  <si>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</si>
  <si>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</si>
  <si>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</si>
  <si>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</si>
  <si>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</si>
  <si>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</si>
  <si>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</si>
  <si>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</si>
  <si>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</si>
  <si>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</si>
  <si>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</si>
  <si>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</si>
  <si>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</si>
  <si>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</si>
  <si>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</si>
  <si>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</si>
  <si>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</si>
  <si>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</si>
  <si>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</si>
  <si>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</si>
  <si>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</si>
  <si>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</si>
  <si>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</si>
  <si>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</si>
  <si>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</si>
  <si>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</si>
  <si>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</si>
  <si>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</si>
  <si>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</si>
  <si>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</si>
  <si>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</si>
  <si>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</si>
  <si>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</si>
  <si>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</si>
  <si>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</si>
  <si>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</si>
  <si>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</si>
  <si>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</si>
  <si>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</si>
  <si>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</si>
  <si>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</si>
  <si>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</si>
  <si>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</si>
  <si>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</si>
  <si>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</si>
  <si>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</si>
  <si>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</si>
  <si>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</si>
  <si>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</si>
  <si>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</si>
  <si>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</si>
  <si>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</si>
  <si>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</si>
  <si>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</si>
  <si>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</si>
  <si>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</si>
  <si>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</si>
  <si>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</si>
  <si>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</si>
  <si>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</si>
  <si>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</si>
  <si>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</si>
  <si>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</si>
  <si>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</si>
  <si>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</si>
  <si>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</si>
  <si>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</si>
  <si>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</si>
  <si>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</si>
  <si>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</si>
  <si>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</si>
  <si>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</si>
  <si>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</si>
  <si>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</si>
  <si>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</si>
  <si>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</si>
  <si>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</si>
  <si>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</si>
  <si>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</si>
  <si>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</si>
  <si>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</si>
  <si>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</si>
  <si>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</si>
  <si>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</si>
  <si>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</si>
  <si>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</si>
  <si>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</si>
  <si>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</si>
  <si>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</si>
  <si>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</si>
  <si>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</si>
  <si>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</si>
  <si>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</si>
  <si>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</si>
  <si>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</si>
  <si>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</si>
  <si>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</si>
  <si>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</si>
  <si>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</si>
  <si>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</si>
  <si>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</si>
  <si>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</si>
  <si>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</si>
  <si>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</si>
  <si>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</si>
  <si>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</si>
  <si>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</si>
  <si>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</si>
  <si>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</si>
  <si>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</si>
  <si>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</si>
  <si>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</si>
  <si>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</si>
  <si>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</si>
  <si>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</si>
  <si>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</si>
  <si>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</si>
  <si>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</si>
  <si>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</si>
  <si>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</si>
  <si>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</si>
  <si>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</si>
  <si>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</si>
  <si>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</si>
  <si>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</si>
  <si>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</si>
  <si>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</si>
  <si>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</si>
  <si>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</si>
  <si>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</si>
  <si>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</si>
  <si>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</si>
  <si>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</si>
  <si>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</si>
  <si>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</si>
  <si>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</si>
  <si>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</si>
  <si>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</si>
  <si>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</si>
  <si>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</si>
  <si>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</si>
  <si>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</si>
  <si>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</si>
  <si>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</si>
  <si>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</si>
  <si>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</si>
  <si>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</si>
  <si>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</si>
  <si>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</si>
  <si>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</si>
  <si>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</si>
  <si>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</si>
  <si>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</si>
  <si>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</si>
  <si>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</si>
  <si>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</si>
  <si>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</si>
  <si>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</si>
  <si>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</si>
  <si>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</si>
  <si>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</si>
  <si>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</si>
  <si>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</si>
  <si>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</si>
  <si>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</si>
  <si>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</si>
  <si>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</si>
  <si>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</si>
  <si>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</si>
  <si>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</si>
  <si>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</si>
  <si>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</si>
  <si>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</si>
  <si>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</si>
  <si>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</si>
  <si>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</si>
  <si>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</si>
  <si>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</si>
  <si>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</si>
  <si>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</si>
  <si>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</si>
  <si>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</si>
  <si>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</si>
  <si>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</si>
  <si>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</si>
  <si>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</si>
  <si>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</si>
  <si>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</si>
  <si>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</si>
  <si>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</si>
  <si>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</si>
  <si>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</si>
  <si>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</si>
  <si>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</si>
  <si>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</si>
  <si>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</si>
  <si>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</si>
  <si>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</si>
  <si>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</si>
  <si>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</si>
  <si>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</si>
  <si>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</si>
  <si>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</si>
  <si>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</si>
  <si>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</si>
  <si>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</si>
  <si>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</si>
  <si>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</si>
  <si>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</si>
  <si>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</si>
  <si>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</si>
  <si>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</si>
  <si>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</si>
  <si>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</si>
  <si>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</si>
  <si>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</si>
  <si>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</si>
  <si>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</si>
  <si>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</si>
  <si>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</si>
  <si>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</si>
  <si>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</si>
  <si>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</si>
  <si>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</si>
  <si>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</si>
  <si>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</si>
  <si>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</si>
  <si>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</si>
  <si>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</si>
  <si>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</si>
  <si>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</si>
  <si>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</si>
  <si>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</si>
  <si>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</si>
  <si>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</si>
  <si>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</si>
  <si>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</si>
  <si>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</si>
  <si>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</si>
  <si>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</si>
  <si>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</si>
  <si>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</si>
  <si>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</si>
  <si>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</si>
  <si>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</si>
  <si>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</si>
  <si>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</si>
  <si>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</si>
  <si>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</si>
  <si>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</si>
  <si>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</si>
  <si>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</si>
  <si>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</si>
  <si>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</si>
  <si>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</si>
  <si>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</si>
  <si>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</si>
  <si>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</si>
  <si>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</si>
  <si>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</si>
  <si>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</si>
  <si>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</si>
  <si>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</si>
  <si>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</si>
  <si>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</si>
  <si>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</si>
  <si>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</si>
  <si>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</si>
  <si>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</si>
  <si>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</si>
  <si>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</si>
  <si>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</si>
  <si>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</si>
  <si>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</si>
  <si>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</si>
  <si>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</si>
  <si>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</si>
  <si>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</si>
  <si>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</si>
  <si>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</si>
  <si>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</si>
  <si>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</si>
  <si>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</si>
  <si>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</si>
  <si>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</si>
  <si>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</si>
  <si>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</si>
  <si>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</si>
  <si>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</si>
  <si>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</si>
  <si>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</si>
  <si>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</si>
  <si>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</si>
  <si>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</si>
  <si>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</si>
  <si>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</si>
  <si>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</si>
  <si>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</si>
  <si>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</si>
  <si>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</si>
  <si>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</si>
  <si>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</si>
  <si>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</si>
  <si>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</si>
  <si>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</si>
  <si>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</si>
  <si>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</si>
  <si>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</si>
  <si>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</si>
  <si>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</si>
  <si>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</si>
  <si>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</si>
  <si>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</si>
  <si>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</si>
  <si>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</si>
  <si>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</si>
  <si>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</si>
  <si>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</si>
  <si>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</si>
  <si>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</si>
  <si>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</si>
  <si>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</si>
  <si>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</si>
  <si>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</si>
  <si>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</si>
  <si>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</si>
  <si>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</si>
  <si>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</si>
  <si>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</si>
  <si>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</si>
  <si>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</si>
  <si>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</si>
  <si>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</si>
  <si>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</si>
  <si>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</si>
  <si>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</si>
  <si>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</si>
  <si>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</si>
  <si>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</si>
  <si>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</si>
  <si>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</si>
  <si>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</si>
  <si>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</si>
  <si>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</si>
  <si>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</si>
  <si>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</si>
  <si>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</si>
  <si>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</si>
  <si>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</si>
  <si>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</si>
  <si>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</si>
  <si>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</si>
  <si>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</si>
  <si>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</si>
  <si>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</si>
  <si>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</si>
  <si>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</si>
  <si>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</si>
  <si>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</si>
  <si>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</si>
  <si>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</si>
  <si>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</si>
  <si>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</si>
  <si>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</si>
  <si>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</si>
  <si>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</si>
  <si>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</si>
  <si>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</si>
  <si>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</si>
  <si>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</si>
  <si>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</si>
  <si>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</si>
  <si>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</si>
  <si>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</si>
  <si>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</si>
  <si>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</si>
  <si>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</si>
  <si>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</si>
  <si>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</si>
  <si>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</si>
  <si>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</si>
  <si>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</si>
  <si>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</si>
  <si>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</si>
  <si>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</si>
  <si>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</si>
  <si>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</si>
  <si>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</si>
  <si>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</si>
  <si>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</si>
  <si>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</si>
  <si>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</si>
  <si>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</si>
  <si>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</si>
  <si>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</si>
  <si>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</si>
  <si>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</si>
  <si>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</si>
  <si>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</si>
  <si>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</si>
  <si>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</si>
  <si>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</si>
  <si>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</si>
  <si>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</si>
  <si>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</si>
  <si>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</si>
  <si>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</si>
  <si>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</si>
  <si>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</si>
  <si>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</si>
  <si>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</si>
  <si>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</si>
  <si>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</si>
  <si>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</si>
  <si>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</si>
  <si>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</si>
  <si>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</si>
  <si>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</si>
  <si>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</si>
  <si>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</si>
  <si>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</si>
  <si>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</si>
  <si>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</si>
  <si>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</si>
  <si>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</si>
  <si>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</si>
  <si>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</si>
  <si>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</si>
  <si>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</si>
  <si>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</si>
  <si>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</si>
  <si>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</si>
  <si>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</si>
  <si>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</si>
  <si>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</si>
  <si>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</si>
  <si>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</si>
  <si>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</si>
  <si>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</si>
  <si>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</si>
  <si>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</si>
  <si>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</si>
  <si>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</si>
  <si>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</si>
  <si>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</si>
  <si>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</si>
  <si>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</si>
  <si>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</si>
  <si>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</si>
  <si>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</si>
  <si>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</si>
  <si>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</si>
  <si>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</si>
  <si>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</si>
  <si>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</si>
  <si>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</si>
  <si>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</si>
  <si>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</si>
  <si>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</si>
  <si>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</si>
  <si>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</si>
  <si>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</si>
  <si>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</si>
  <si>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</si>
  <si>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</si>
  <si>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</si>
  <si>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</si>
  <si>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</si>
  <si>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</si>
  <si>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</si>
  <si>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</si>
  <si>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</si>
  <si>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</si>
  <si>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</si>
  <si>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</si>
  <si>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</si>
  <si>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</si>
  <si>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</si>
  <si>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</si>
  <si>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</si>
  <si>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</si>
  <si>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</si>
  <si>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</si>
  <si>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</si>
  <si>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</si>
  <si>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</si>
  <si>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</si>
  <si>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</si>
  <si>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</si>
  <si>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</si>
  <si>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</si>
  <si>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</si>
  <si>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</si>
  <si>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</si>
  <si>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</si>
  <si>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</si>
  <si>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</si>
  <si>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</si>
  <si>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</si>
  <si>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</si>
  <si>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</si>
  <si>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</si>
  <si>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</si>
  <si>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</si>
  <si>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</si>
  <si>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</si>
  <si>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</si>
  <si>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</si>
  <si>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</si>
  <si>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</si>
  <si>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</si>
  <si>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</si>
  <si>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</si>
  <si>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</si>
  <si>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</si>
  <si>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</si>
  <si>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</si>
  <si>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</si>
  <si>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</si>
  <si>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</si>
  <si>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</si>
  <si>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</si>
  <si>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</si>
  <si>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</si>
  <si>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</si>
  <si>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</si>
  <si>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</si>
  <si>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</si>
  <si>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</si>
  <si>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</si>
  <si>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</si>
  <si>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</si>
  <si>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</si>
  <si>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</si>
  <si>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</si>
  <si>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</si>
  <si>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</si>
  <si>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</si>
  <si>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</si>
  <si>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</si>
  <si>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</si>
  <si>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</si>
  <si>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</si>
  <si>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</si>
  <si>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</si>
  <si>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</si>
  <si>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</si>
  <si>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</si>
  <si>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</si>
  <si>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</si>
  <si>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</si>
  <si>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</si>
  <si>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</si>
  <si>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</si>
  <si>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</si>
  <si>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</si>
  <si>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</si>
  <si>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</si>
  <si>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</si>
  <si>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</si>
  <si>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</si>
  <si>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</si>
  <si>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</si>
  <si>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</si>
  <si>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</si>
  <si>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</si>
  <si>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</si>
  <si>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</si>
  <si>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</si>
  <si>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</si>
  <si>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</si>
  <si>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</si>
  <si>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</si>
  <si>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</si>
  <si>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</si>
  <si>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</si>
  <si>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</si>
  <si>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</si>
  <si>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</si>
  <si>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</si>
  <si>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</si>
  <si>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</si>
  <si>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</si>
  <si>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</si>
  <si>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</si>
  <si>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</si>
  <si>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</si>
  <si>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</si>
  <si>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</si>
  <si>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</si>
  <si>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</si>
  <si>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</si>
  <si>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</si>
  <si>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</si>
  <si>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</si>
  <si>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</si>
  <si>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</si>
  <si>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</si>
  <si>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</si>
  <si>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</si>
  <si>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</si>
  <si>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</si>
  <si>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</si>
  <si>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</si>
  <si>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</si>
  <si>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</si>
  <si>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</si>
  <si>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</si>
  <si>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</si>
  <si>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</si>
  <si>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</si>
  <si>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</si>
  <si>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</si>
  <si>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</si>
  <si>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</si>
  <si>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</si>
  <si>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</si>
  <si>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</si>
  <si>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</si>
  <si>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</si>
  <si>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</si>
  <si>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</si>
  <si>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</si>
  <si>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</si>
  <si>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</si>
  <si>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</si>
  <si>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</si>
  <si>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</si>
  <si>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</si>
  <si>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</si>
  <si>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</si>
  <si>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</si>
  <si>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</si>
  <si>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</si>
  <si>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</si>
  <si>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</si>
  <si>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</si>
  <si>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</si>
  <si>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</si>
  <si>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</si>
  <si>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</si>
  <si>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</si>
  <si>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</si>
  <si>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</si>
  <si>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</si>
  <si>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</si>
  <si>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</si>
  <si>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</si>
  <si>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</si>
  <si>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</si>
  <si>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</si>
  <si>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</si>
  <si>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</si>
  <si>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</si>
  <si>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</si>
  <si>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</si>
  <si>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</si>
  <si>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</si>
  <si>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</si>
  <si>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</si>
  <si>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</si>
  <si>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</si>
  <si>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</si>
  <si>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</si>
  <si>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</si>
  <si>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</si>
  <si>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</si>
  <si>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</si>
  <si>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</si>
  <si>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</si>
  <si>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</si>
  <si>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</si>
  <si>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</si>
  <si>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</si>
  <si>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</si>
  <si>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</si>
  <si>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</si>
  <si>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</si>
  <si>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</si>
  <si>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</si>
  <si>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</si>
  <si>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</si>
  <si>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</si>
  <si>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</si>
  <si>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</si>
  <si>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</si>
  <si>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</si>
  <si>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</si>
  <si>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</si>
  <si>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</si>
  <si>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</si>
  <si>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</si>
  <si>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</si>
  <si>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</si>
  <si>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</si>
  <si>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</si>
  <si>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</si>
  <si>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</si>
  <si>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</si>
  <si>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</si>
  <si>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</si>
  <si>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</si>
  <si>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</si>
  <si>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</si>
  <si>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</si>
  <si>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</si>
  <si>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</si>
  <si>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</si>
  <si>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</si>
  <si>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</si>
  <si>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</si>
  <si>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</si>
  <si>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</si>
  <si>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</si>
  <si>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</si>
  <si>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</si>
  <si>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</si>
  <si>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</si>
  <si>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</si>
  <si>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</si>
  <si>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</si>
  <si>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</si>
  <si>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</si>
  <si>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</si>
  <si>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</si>
  <si>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</si>
  <si>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</si>
  <si>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</si>
  <si>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</si>
  <si>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</si>
  <si>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</si>
  <si>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</si>
  <si>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</si>
  <si>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</si>
  <si>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</si>
  <si>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</si>
  <si>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</si>
  <si>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</si>
  <si>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</si>
  <si>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</si>
  <si>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</si>
  <si>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</si>
  <si>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</si>
  <si>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</si>
  <si>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</si>
  <si>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</si>
  <si>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</si>
  <si>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</si>
  <si>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</si>
  <si>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</si>
  <si>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</si>
  <si>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</si>
  <si>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</si>
  <si>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</si>
  <si>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</si>
  <si>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</si>
  <si>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</si>
  <si>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</si>
  <si>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</si>
  <si>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</si>
  <si>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</si>
  <si>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</si>
  <si>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</si>
  <si>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</si>
  <si>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</si>
  <si>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</si>
  <si>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</si>
  <si>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</si>
  <si>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</si>
  <si>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</si>
  <si>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</si>
  <si>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</si>
  <si>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</si>
  <si>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</si>
  <si>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</si>
  <si>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</si>
  <si>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</si>
  <si>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</si>
  <si>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</si>
  <si>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</si>
  <si>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</si>
  <si>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</si>
  <si>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</si>
  <si>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</si>
  <si>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</si>
  <si>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</si>
  <si>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</si>
  <si>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</si>
  <si>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</si>
  <si>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</si>
  <si>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</si>
  <si>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</si>
  <si>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</si>
  <si>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</si>
  <si>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</si>
  <si>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</si>
  <si>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</si>
  <si>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</si>
  <si>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</si>
  <si>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</si>
  <si>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</si>
  <si>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</si>
  <si>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</si>
  <si>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</si>
  <si>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</si>
  <si>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</si>
  <si>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</si>
  <si>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</si>
  <si>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</si>
  <si>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</si>
  <si>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</si>
  <si>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</si>
  <si>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</si>
  <si>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</si>
  <si>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</si>
  <si>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</si>
  <si>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</si>
  <si>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</si>
  <si>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</si>
  <si>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</si>
  <si>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</si>
  <si>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</si>
  <si>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</si>
  <si>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</si>
  <si>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</si>
  <si>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</si>
  <si>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</si>
  <si>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</si>
  <si>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</si>
  <si>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</si>
  <si>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</si>
  <si>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</si>
  <si>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</si>
  <si>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</si>
  <si>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</si>
  <si>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</si>
  <si>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</si>
  <si>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</si>
  <si>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</si>
  <si>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</si>
  <si>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</si>
  <si>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</si>
  <si>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</si>
  <si>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</si>
  <si>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</si>
  <si>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</si>
  <si>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</si>
  <si>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</si>
  <si>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</si>
  <si>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</si>
  <si>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</si>
  <si>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</si>
  <si>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</si>
  <si>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</si>
  <si>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</si>
  <si>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</si>
  <si>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</si>
  <si>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</si>
  <si>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</si>
  <si>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</si>
  <si>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</si>
  <si>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</si>
  <si>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</si>
  <si>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</si>
  <si>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</si>
  <si>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</si>
  <si>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</si>
  <si>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</si>
  <si>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</si>
  <si>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</si>
  <si>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</si>
  <si>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</si>
  <si>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</si>
  <si>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</si>
  <si>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</si>
  <si>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</si>
  <si>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</si>
  <si>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</si>
  <si>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</si>
  <si>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</si>
  <si>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</si>
  <si>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</si>
  <si>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</si>
  <si>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</si>
  <si>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</si>
  <si>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</si>
  <si>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</si>
  <si>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</si>
  <si>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</si>
  <si>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</si>
  <si>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</si>
  <si>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</si>
  <si>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</si>
  <si>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</si>
  <si>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</si>
  <si>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</si>
  <si>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</si>
  <si>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</si>
  <si>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</si>
  <si>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</si>
  <si>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</si>
  <si>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</si>
  <si>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</si>
  <si>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</si>
  <si>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</si>
  <si>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</si>
  <si>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</si>
  <si>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</si>
  <si>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</si>
  <si>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</si>
  <si>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</si>
  <si>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</si>
  <si>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</si>
  <si>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</si>
  <si>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</si>
  <si>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</si>
  <si>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</si>
  <si>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</si>
  <si>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</si>
  <si>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</si>
  <si>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</si>
  <si>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</si>
  <si>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</si>
  <si>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</si>
  <si>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</si>
  <si>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</si>
  <si>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</si>
  <si>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</si>
  <si>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</si>
  <si>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</si>
  <si>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</si>
  <si>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</si>
  <si>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</si>
  <si>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</si>
  <si>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</si>
  <si>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</si>
  <si>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</si>
  <si>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</si>
  <si>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</si>
  <si>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</si>
  <si>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</si>
  <si>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</si>
  <si>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</si>
  <si>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</si>
  <si>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</si>
  <si>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</si>
  <si>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</si>
  <si>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</si>
  <si>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</si>
  <si>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</si>
  <si>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</si>
  <si>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</si>
  <si>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</si>
  <si>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</si>
  <si>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</si>
  <si>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</si>
  <si>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</si>
  <si>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</si>
  <si>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</si>
  <si>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</si>
  <si>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</si>
  <si>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</si>
  <si>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</si>
  <si>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</si>
  <si>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</si>
  <si>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</si>
  <si>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</si>
  <si>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</si>
  <si>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</si>
  <si>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</si>
  <si>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</si>
  <si>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</si>
  <si>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</si>
  <si>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</si>
  <si>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</si>
  <si>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</si>
  <si>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</si>
  <si>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</si>
  <si>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</si>
  <si>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</si>
  <si>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</si>
  <si>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</si>
  <si>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</si>
  <si>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</si>
  <si>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</si>
  <si>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</si>
  <si>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</si>
  <si>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</si>
  <si>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</si>
  <si>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</si>
  <si>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</si>
  <si>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</si>
  <si>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</si>
  <si>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</si>
  <si>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</si>
  <si>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</si>
  <si>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</si>
  <si>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</si>
  <si>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</si>
  <si>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</si>
  <si>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</si>
  <si>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</si>
  <si>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</si>
  <si>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</si>
  <si>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</si>
  <si>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</si>
  <si>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</si>
  <si>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</si>
  <si>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</si>
  <si>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</si>
  <si>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</si>
  <si>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</si>
  <si>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</si>
  <si>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</si>
  <si>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</si>
  <si>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</si>
  <si>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</si>
  <si>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</si>
  <si>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</si>
  <si>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</si>
  <si>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</si>
  <si>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</si>
  <si>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</si>
  <si>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</si>
  <si>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</si>
  <si>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</si>
  <si>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</si>
  <si>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</si>
  <si>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</si>
  <si>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</si>
  <si>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</si>
  <si>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</si>
  <si>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</si>
  <si>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</si>
  <si>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</si>
  <si>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</si>
  <si>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</si>
  <si>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</si>
  <si>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</si>
  <si>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</si>
  <si>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</si>
  <si>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</si>
  <si>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</si>
  <si>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</si>
  <si>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</si>
  <si>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</si>
  <si>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</si>
  <si>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</si>
  <si>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</si>
  <si>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</si>
  <si>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</si>
  <si>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</si>
  <si>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</si>
  <si>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</si>
  <si>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</si>
  <si>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</si>
  <si>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</si>
  <si>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</si>
  <si>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</si>
  <si>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</si>
  <si>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</si>
  <si>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</si>
  <si>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</si>
  <si>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</si>
  <si>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</si>
  <si>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</si>
  <si>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</si>
  <si>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</si>
  <si>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</si>
  <si>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</si>
  <si>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</si>
  <si>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</si>
  <si>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</si>
  <si>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</si>
  <si>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</si>
  <si>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</si>
  <si>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</si>
  <si>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</si>
  <si>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</si>
  <si>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</si>
  <si>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</si>
  <si>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</si>
  <si>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</si>
  <si>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</si>
  <si>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</si>
  <si>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</si>
  <si>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</si>
  <si>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</si>
  <si>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</si>
  <si>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</si>
  <si>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</si>
  <si>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</si>
  <si>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</si>
  <si>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</si>
  <si>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</si>
  <si>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</si>
  <si>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</si>
  <si>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</si>
  <si>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</si>
  <si>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</si>
  <si>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</si>
  <si>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</si>
  <si>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</si>
  <si>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</si>
  <si>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</si>
  <si>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</si>
  <si>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</si>
  <si>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</si>
  <si>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</si>
  <si>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</si>
  <si>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</si>
  <si>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</si>
  <si>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</si>
  <si>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</si>
  <si>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</si>
  <si>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</si>
  <si>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</si>
  <si>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</si>
  <si>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</si>
  <si>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</si>
  <si>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</si>
  <si>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</si>
  <si>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</si>
  <si>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</si>
  <si>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</si>
  <si>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</si>
  <si>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</si>
  <si>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</si>
  <si>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</si>
  <si>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</si>
  <si>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</si>
  <si>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</si>
  <si>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</si>
  <si>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</si>
  <si>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</si>
  <si>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</si>
  <si>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</si>
  <si>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</si>
  <si>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</si>
  <si>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</si>
  <si>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</si>
  <si>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</si>
  <si>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</si>
  <si>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</si>
  <si>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</si>
  <si>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</si>
  <si>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</si>
  <si>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</si>
  <si>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</si>
  <si>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</si>
  <si>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</si>
  <si>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</si>
  <si>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</si>
  <si>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</si>
  <si>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</si>
  <si>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</si>
  <si>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</si>
  <si>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</si>
  <si>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</si>
  <si>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</si>
  <si>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</si>
  <si>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</si>
  <si>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</si>
  <si>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</si>
  <si>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</si>
  <si>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</si>
  <si>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</si>
  <si>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</si>
  <si>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</si>
  <si>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</si>
  <si>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</si>
  <si>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</si>
  <si>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</si>
  <si>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</si>
  <si>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</si>
  <si>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</si>
  <si>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</si>
  <si>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</si>
  <si>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</si>
  <si>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</si>
  <si>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</si>
  <si>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</si>
  <si>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</si>
  <si>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</si>
  <si>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</si>
  <si>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</si>
  <si>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</si>
  <si>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</si>
  <si>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</si>
  <si>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</si>
  <si>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</si>
  <si>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</si>
  <si>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</si>
  <si>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</si>
  <si>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</si>
  <si>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</si>
  <si>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</si>
  <si>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</si>
  <si>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</si>
  <si>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</si>
  <si>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</si>
  <si>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</si>
  <si>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</si>
  <si>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</si>
  <si>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</si>
  <si>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</si>
  <si>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</si>
  <si>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</si>
  <si>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</si>
  <si>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</si>
  <si>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</si>
  <si>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</si>
  <si>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</si>
  <si>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</si>
  <si>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</si>
  <si>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</si>
  <si>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</si>
  <si>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</si>
  <si>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</si>
  <si>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</si>
  <si>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</si>
  <si>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</si>
  <si>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</si>
  <si>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</si>
  <si>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</si>
  <si>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</si>
  <si>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</si>
  <si>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</si>
  <si>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</si>
  <si>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</si>
  <si>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</si>
  <si>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</si>
  <si>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</si>
  <si>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</si>
  <si>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</si>
  <si>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</si>
  <si>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</si>
  <si>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</si>
  <si>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</si>
  <si>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</si>
  <si>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</si>
  <si>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</si>
  <si>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</si>
  <si>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</si>
  <si>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</si>
  <si>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</si>
  <si>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</si>
  <si>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</si>
  <si>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</si>
  <si>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</si>
  <si>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</si>
  <si>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</si>
  <si>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</si>
  <si>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</si>
  <si>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</si>
  <si>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</si>
  <si>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</si>
  <si>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</si>
  <si>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</si>
  <si>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</si>
  <si>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</si>
  <si>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</si>
  <si>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</si>
  <si>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</si>
  <si>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</si>
  <si>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</si>
  <si>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</si>
  <si>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</si>
  <si>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</si>
  <si>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</si>
  <si>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</si>
  <si>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</si>
  <si>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</si>
  <si>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</si>
  <si>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</si>
  <si>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</si>
  <si>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</si>
  <si>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</si>
  <si>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</si>
  <si>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</si>
  <si>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</si>
  <si>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</si>
  <si>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</si>
  <si>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</si>
  <si>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</si>
  <si>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</si>
  <si>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</si>
  <si>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</si>
  <si>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</si>
  <si>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</si>
  <si>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</si>
  <si>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</si>
  <si>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</si>
  <si>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</si>
  <si>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</si>
  <si>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</si>
  <si>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</si>
  <si>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</si>
  <si>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</si>
  <si>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</si>
  <si>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</si>
  <si>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</si>
  <si>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</si>
  <si>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</si>
  <si>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</si>
  <si>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</si>
  <si>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</si>
  <si>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</si>
  <si>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</si>
  <si>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</si>
  <si>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</si>
  <si>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</si>
  <si>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</si>
  <si>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</si>
  <si>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</si>
  <si>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</si>
  <si>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</si>
  <si>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</si>
  <si>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</si>
  <si>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</si>
  <si>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</si>
  <si>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</si>
  <si>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</si>
  <si>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</si>
  <si>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</si>
  <si>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</si>
  <si>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</si>
  <si>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</si>
  <si>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</si>
  <si>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</si>
  <si>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</si>
  <si>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</si>
  <si>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</si>
  <si>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</si>
  <si>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</si>
  <si>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</si>
  <si>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</si>
  <si>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</si>
  <si>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</si>
  <si>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</si>
  <si>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</si>
  <si>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</si>
  <si>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</si>
  <si>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</si>
  <si>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</si>
  <si>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</si>
  <si>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</si>
  <si>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</si>
  <si>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</si>
  <si>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</si>
  <si>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</si>
  <si>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</si>
  <si>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</si>
  <si>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</si>
  <si>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</si>
  <si>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</si>
  <si>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</si>
  <si>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</si>
  <si>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</si>
  <si>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</si>
  <si>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</si>
  <si>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</si>
  <si>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</si>
  <si>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</si>
  <si>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</si>
  <si>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</si>
  <si>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</si>
  <si>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</si>
  <si>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</si>
  <si>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</si>
  <si>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</si>
  <si>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</si>
  <si>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</si>
  <si>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</si>
  <si>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</si>
  <si>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</si>
  <si>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</si>
  <si>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</si>
  <si>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</si>
  <si>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</si>
  <si>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</si>
  <si>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</si>
  <si>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</si>
  <si>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</si>
  <si>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</si>
  <si>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</si>
  <si>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</si>
  <si>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</si>
  <si>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</si>
  <si>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</si>
  <si>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</si>
  <si>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</si>
  <si>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</si>
  <si>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</si>
  <si>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</si>
  <si>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</si>
  <si>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</si>
  <si>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</si>
  <si>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</si>
  <si>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</si>
  <si>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</si>
  <si>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</si>
  <si>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</si>
  <si>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</si>
  <si>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</si>
  <si>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</si>
  <si>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</si>
  <si>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</si>
  <si>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</si>
  <si>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</si>
  <si>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</si>
  <si>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</si>
  <si>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</si>
  <si>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</si>
  <si>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</si>
  <si>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</si>
  <si>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</si>
  <si>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</si>
  <si>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</si>
  <si>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</si>
  <si>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</si>
  <si>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</si>
  <si>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</si>
  <si>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</si>
  <si>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</si>
  <si>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</si>
  <si>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</si>
  <si>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</si>
  <si>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</si>
  <si>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</si>
  <si>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</si>
  <si>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</si>
  <si>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</si>
  <si>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</si>
  <si>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</si>
  <si>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</si>
  <si>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</si>
  <si>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</si>
  <si>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</si>
  <si>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</si>
  <si>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</si>
  <si>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</si>
  <si>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</si>
  <si>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</si>
  <si>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</si>
  <si>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</si>
  <si>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</si>
  <si>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</si>
  <si>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</si>
  <si>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</si>
  <si>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</si>
  <si>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</si>
  <si>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</si>
  <si>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</si>
  <si>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</si>
  <si>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</si>
  <si>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</si>
  <si>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</si>
  <si>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</si>
  <si>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</si>
  <si>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</si>
  <si>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</si>
  <si>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</si>
  <si>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</si>
  <si>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</si>
  <si>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</si>
  <si>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</si>
  <si>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</si>
  <si>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</si>
  <si>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</si>
  <si>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</si>
  <si>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</si>
  <si>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</si>
  <si>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</si>
  <si>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</si>
  <si>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</si>
  <si>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</si>
  <si>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</si>
  <si>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</si>
  <si>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</si>
  <si>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</si>
  <si>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</si>
  <si>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</si>
  <si>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</si>
  <si>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</si>
  <si>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</si>
  <si>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</si>
  <si>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</si>
  <si>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</si>
  <si>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</si>
  <si>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</si>
  <si>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</si>
  <si>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</si>
  <si>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</si>
  <si>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</si>
  <si>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</si>
  <si>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</si>
  <si>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</si>
  <si>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</si>
  <si>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</si>
  <si>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</si>
  <si>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</si>
  <si>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</si>
  <si>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</si>
  <si>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</si>
  <si>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</si>
  <si>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</si>
  <si>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</si>
  <si>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</si>
  <si>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</si>
  <si>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</si>
  <si>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</si>
  <si>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</si>
  <si>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</si>
  <si>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</si>
  <si>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</si>
  <si>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</si>
  <si>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</si>
  <si>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</si>
  <si>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</si>
  <si>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</si>
  <si>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</si>
  <si>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</si>
  <si>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</si>
  <si>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</si>
  <si>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</si>
  <si>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</si>
  <si>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</si>
  <si>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</si>
  <si>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</si>
  <si>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</si>
  <si>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</si>
  <si>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</si>
  <si>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</si>
  <si>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</si>
  <si>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</si>
  <si>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</si>
  <si>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</si>
  <si>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</si>
  <si>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</si>
  <si>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</si>
  <si>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</si>
  <si>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</si>
  <si>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</si>
  <si>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</si>
  <si>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</si>
  <si>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</si>
  <si>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</si>
  <si>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</si>
  <si>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</si>
  <si>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</si>
  <si>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</si>
  <si>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</si>
  <si>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</si>
  <si>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</si>
  <si>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</si>
  <si>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</si>
  <si>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</si>
  <si>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</si>
  <si>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</si>
  <si>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</si>
  <si>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</si>
  <si>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</si>
  <si>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</si>
  <si>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</si>
  <si>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</si>
  <si>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</si>
  <si>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</si>
  <si>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</si>
  <si>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</si>
  <si>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</si>
  <si>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</si>
  <si>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</si>
  <si>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</si>
  <si>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</si>
  <si>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</si>
  <si>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</si>
  <si>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</si>
  <si>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</si>
  <si>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</si>
  <si>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</si>
  <si>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</si>
  <si>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</si>
  <si>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</si>
  <si>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</si>
  <si>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</si>
  <si>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</si>
  <si>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</si>
  <si>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</si>
  <si>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</si>
  <si>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</si>
  <si>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</si>
  <si>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</si>
  <si>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</si>
  <si>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</si>
  <si>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</si>
  <si>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</si>
  <si>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</si>
  <si>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</si>
  <si>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</si>
  <si>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</si>
  <si>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</si>
  <si>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</si>
  <si>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</si>
  <si>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</si>
  <si>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</si>
  <si>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</si>
  <si>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</si>
  <si>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</si>
  <si>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</si>
  <si>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</si>
  <si>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</si>
  <si>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</si>
  <si>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</si>
  <si>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</si>
  <si>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</si>
  <si>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</si>
  <si>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</si>
  <si>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</si>
  <si>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</si>
  <si>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</si>
  <si>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</si>
  <si>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</si>
  <si>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</si>
  <si>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</si>
  <si>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</si>
  <si>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</si>
  <si>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</si>
  <si>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</si>
  <si>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</si>
  <si>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</si>
  <si>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</si>
  <si>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</si>
  <si>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</si>
  <si>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</si>
  <si>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</si>
  <si>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</si>
  <si>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</si>
  <si>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</si>
  <si>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</si>
  <si>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</si>
  <si>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</si>
  <si>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</si>
  <si>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</si>
  <si>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</si>
  <si>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</si>
  <si>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</si>
  <si>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</si>
  <si>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</si>
  <si>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</si>
  <si>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</si>
  <si>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</si>
  <si>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</si>
  <si>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</si>
  <si>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</si>
  <si>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</si>
  <si>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</si>
  <si>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</si>
  <si>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</si>
  <si>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</si>
  <si>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</si>
  <si>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</si>
  <si>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</si>
  <si>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</si>
  <si>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</si>
  <si>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</si>
  <si>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</si>
  <si>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</si>
  <si>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</si>
  <si>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</si>
  <si>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</si>
  <si>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</si>
  <si>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</si>
  <si>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</si>
  <si>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</si>
  <si>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</si>
  <si>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</si>
  <si>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</si>
  <si>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</si>
  <si>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</si>
  <si>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</si>
  <si>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</si>
  <si>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</si>
  <si>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</si>
  <si>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</si>
  <si>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</si>
  <si>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</si>
  <si>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</si>
  <si>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</si>
  <si>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</si>
  <si>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</si>
  <si>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</si>
  <si>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</si>
  <si>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</si>
  <si>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</si>
  <si>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</si>
  <si>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</si>
  <si>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</si>
  <si>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</si>
  <si>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</si>
  <si>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</si>
  <si>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</si>
  <si>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</si>
  <si>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</si>
  <si>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</si>
  <si>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</si>
  <si>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</si>
  <si>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</si>
  <si>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</si>
  <si>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</si>
  <si>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</si>
  <si>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</si>
  <si>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</si>
  <si>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</si>
  <si>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</si>
  <si>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</si>
  <si>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</si>
  <si>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</si>
  <si>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</si>
  <si>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</si>
  <si>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</si>
  <si>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</si>
  <si>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</si>
  <si>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</si>
  <si>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</si>
  <si>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</si>
  <si>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</si>
  <si>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</si>
  <si>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</si>
  <si>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</si>
  <si>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</si>
  <si>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</si>
  <si>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</si>
  <si>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</si>
  <si>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</si>
  <si>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</si>
  <si>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</si>
  <si>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</si>
  <si>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</si>
  <si>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</si>
  <si>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</si>
  <si>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</si>
  <si>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</si>
  <si>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</si>
  <si>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</si>
  <si>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</si>
  <si>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</si>
  <si>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</si>
  <si>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</si>
  <si>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</si>
  <si>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</si>
  <si>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</si>
  <si>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</si>
  <si>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</si>
  <si>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</si>
  <si>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</si>
  <si>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</si>
  <si>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</si>
  <si>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</si>
  <si>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</si>
  <si>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</si>
  <si>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</si>
  <si>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</si>
  <si>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</si>
  <si>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</si>
  <si>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</si>
  <si>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</si>
  <si>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</si>
  <si>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</si>
  <si>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</si>
  <si>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</si>
  <si>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</si>
  <si>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</si>
  <si>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</si>
  <si>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</si>
  <si>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</si>
  <si>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</si>
  <si>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</si>
  <si>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</si>
  <si>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</si>
  <si>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</si>
  <si>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</si>
  <si>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</si>
  <si>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</si>
  <si>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</si>
  <si>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</si>
  <si>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</si>
  <si>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</si>
  <si>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</si>
  <si>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</si>
  <si>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</si>
  <si>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</si>
  <si>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</si>
  <si>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</si>
  <si>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</si>
  <si>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</si>
  <si>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</si>
  <si>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</si>
  <si>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</si>
  <si>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</si>
  <si>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</si>
  <si>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</si>
  <si>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</si>
  <si>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</si>
  <si>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</si>
  <si>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</si>
  <si>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</si>
  <si>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</si>
  <si>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</si>
  <si>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</si>
  <si>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</si>
  <si>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</si>
  <si>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</si>
  <si>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</si>
  <si>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</si>
  <si>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</si>
  <si>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</si>
  <si>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</si>
  <si>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</si>
  <si>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</si>
  <si>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</si>
  <si>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</si>
  <si>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</si>
  <si>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</si>
  <si>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</si>
  <si>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</si>
  <si>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</si>
  <si>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</si>
  <si>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</si>
  <si>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</si>
  <si>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</si>
  <si>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</si>
  <si>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</si>
  <si>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</si>
  <si>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</si>
  <si>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</si>
  <si>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</si>
  <si>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</si>
  <si>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</si>
  <si>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</si>
  <si>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</si>
  <si>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</si>
  <si>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</si>
  <si>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</si>
  <si>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</si>
  <si>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</si>
  <si>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</si>
  <si>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</si>
  <si>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</si>
  <si>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</si>
  <si>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</si>
  <si>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</si>
  <si>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</si>
  <si>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</si>
  <si>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</si>
  <si>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</si>
  <si>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</si>
  <si>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</si>
  <si>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</si>
  <si>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</si>
  <si>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</si>
  <si>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</si>
  <si>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</si>
  <si>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</si>
  <si>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</si>
  <si>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</si>
  <si>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</si>
  <si>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</si>
  <si>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</si>
  <si>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</si>
  <si>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</si>
  <si>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</si>
  <si>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</si>
  <si>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</si>
  <si>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</si>
  <si>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</si>
  <si>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</si>
  <si>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</si>
  <si>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</si>
  <si>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</si>
  <si>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</si>
  <si>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</si>
  <si>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</si>
  <si>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</si>
  <si>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</si>
  <si>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</si>
  <si>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</si>
  <si>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</si>
  <si>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</si>
  <si>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</si>
  <si>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</si>
  <si>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</si>
  <si>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</si>
  <si>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</si>
  <si>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</si>
  <si>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</si>
  <si>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</si>
  <si>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</si>
  <si>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</si>
  <si>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</si>
  <si>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</si>
  <si>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</si>
  <si>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</si>
  <si>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</si>
  <si>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</si>
  <si>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</si>
  <si>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</si>
  <si>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</si>
  <si>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</si>
  <si>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</si>
  <si>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</si>
  <si>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</si>
  <si>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</si>
  <si>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</si>
  <si>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</si>
  <si>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</si>
  <si>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</si>
  <si>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</si>
  <si>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</si>
  <si>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</si>
  <si>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</si>
  <si>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</si>
  <si>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</si>
  <si>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</si>
  <si>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</si>
  <si>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</si>
  <si>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</si>
  <si>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</si>
  <si>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</si>
  <si>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</si>
  <si>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</si>
  <si>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</si>
  <si>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</si>
  <si>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</si>
  <si>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</si>
  <si>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</si>
  <si>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</si>
  <si>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</si>
  <si>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</si>
  <si>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</si>
  <si>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</si>
  <si>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</si>
  <si>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</si>
  <si>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</si>
  <si>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</si>
  <si>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</si>
  <si>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</si>
  <si>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</si>
  <si>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</si>
  <si>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</si>
  <si>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</si>
  <si>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</si>
  <si>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</si>
  <si>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</si>
  <si>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</si>
  <si>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</si>
  <si>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</si>
  <si>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</si>
  <si>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</si>
  <si>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</si>
  <si>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</si>
  <si>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</si>
  <si>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</si>
  <si>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</si>
  <si>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</si>
  <si>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</si>
  <si>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</si>
  <si>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</si>
  <si>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</si>
  <si>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</si>
  <si>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</si>
  <si>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</si>
  <si>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</si>
  <si>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</si>
  <si>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</si>
  <si>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</si>
  <si>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</si>
  <si>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</si>
  <si>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</si>
  <si>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</si>
  <si>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</si>
  <si>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</si>
  <si>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</si>
  <si>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</si>
  <si>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</si>
  <si>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</si>
  <si>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</si>
  <si>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</si>
  <si>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</si>
  <si>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</si>
  <si>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</si>
  <si>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</si>
  <si>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</si>
  <si>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</si>
  <si>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</si>
  <si>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</si>
  <si>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</si>
  <si>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</si>
  <si>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</si>
  <si>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</si>
  <si>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</si>
  <si>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</si>
  <si>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</si>
  <si>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</si>
  <si>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</si>
  <si>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</si>
  <si>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</si>
  <si>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</si>
  <si>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</si>
  <si>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</si>
  <si>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</si>
  <si>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</si>
  <si>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</si>
  <si>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</si>
  <si>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</si>
  <si>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</si>
  <si>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</si>
  <si>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</si>
  <si>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</si>
  <si>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</si>
  <si>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</si>
  <si>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</si>
  <si>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</si>
  <si>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</si>
  <si>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</si>
  <si>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</si>
  <si>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</si>
  <si>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</si>
  <si>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</si>
  <si>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</si>
  <si>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</si>
  <si>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</si>
  <si>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</si>
  <si>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</si>
  <si>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</si>
  <si>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</si>
  <si>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</si>
  <si>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</si>
  <si>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</si>
  <si>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</si>
  <si>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</si>
  <si>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</si>
  <si>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</si>
  <si>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</si>
  <si>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</si>
  <si>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</si>
  <si>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</si>
  <si>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</si>
  <si>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</si>
  <si>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</si>
  <si>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</si>
  <si>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</si>
  <si>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</si>
  <si>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</si>
  <si>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</si>
  <si>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</si>
  <si>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</si>
  <si>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</si>
  <si>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</si>
  <si>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</si>
  <si>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</si>
  <si>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</si>
  <si>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</si>
  <si>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</si>
  <si>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</si>
  <si>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</si>
  <si>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</si>
  <si>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</si>
  <si>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</si>
  <si>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</si>
  <si>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</si>
  <si>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</si>
  <si>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</si>
  <si>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</si>
  <si>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</si>
  <si>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</si>
  <si>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</si>
  <si>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</si>
  <si>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</si>
  <si>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</si>
  <si>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</si>
  <si>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</si>
  <si>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</si>
  <si>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</si>
  <si>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</si>
  <si>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</si>
  <si>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</si>
  <si>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</si>
  <si>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</si>
  <si>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</si>
  <si>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</si>
  <si>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</si>
  <si>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</si>
  <si>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</si>
  <si>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</si>
  <si>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</si>
  <si>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</si>
  <si>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</si>
  <si>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</si>
  <si>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</si>
  <si>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</si>
  <si>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</si>
  <si>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</si>
  <si>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</si>
  <si>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</si>
  <si>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</si>
  <si>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</si>
  <si>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</si>
  <si>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</si>
  <si>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</si>
  <si>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</si>
  <si>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</si>
  <si>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</si>
  <si>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</si>
  <si>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</si>
  <si>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</si>
  <si>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</si>
  <si>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</si>
  <si>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</si>
  <si>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</si>
  <si>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</si>
  <si>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</si>
  <si>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</si>
  <si>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</si>
  <si>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</si>
  <si>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</si>
  <si>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</si>
  <si>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</si>
  <si>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</si>
  <si>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</si>
  <si>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</si>
  <si>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</si>
  <si>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</si>
  <si>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</si>
  <si>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</si>
  <si>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</si>
  <si>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</si>
  <si>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</si>
  <si>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</si>
  <si>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</si>
  <si>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</si>
  <si>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</si>
  <si>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</si>
  <si>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</si>
  <si>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</si>
  <si>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</si>
  <si>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</si>
  <si>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</si>
  <si>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</si>
  <si>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</si>
  <si>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</si>
  <si>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</si>
  <si>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</si>
  <si>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</si>
  <si>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</si>
  <si>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</si>
  <si>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</si>
  <si>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</si>
  <si>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</si>
  <si>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</si>
  <si>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</si>
  <si>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</si>
  <si>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</si>
  <si>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</si>
  <si>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</si>
  <si>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</si>
  <si>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</si>
  <si>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</si>
  <si>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</si>
  <si>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</si>
  <si>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</si>
  <si>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</si>
  <si>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</si>
  <si>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</si>
  <si>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</si>
  <si>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</si>
  <si>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</si>
  <si>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</si>
  <si>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</si>
  <si>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</si>
  <si>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</si>
  <si>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</si>
  <si>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</si>
  <si>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</si>
  <si>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</si>
  <si>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</si>
  <si>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</si>
  <si>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</si>
  <si>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</si>
  <si>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</si>
  <si>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</si>
  <si>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</si>
  <si>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</si>
  <si>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</si>
  <si>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</si>
  <si>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</si>
  <si>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</si>
  <si>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</si>
  <si>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</si>
  <si>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</si>
  <si>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</si>
  <si>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</si>
  <si>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</si>
  <si>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</si>
  <si>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</si>
  <si>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</si>
  <si>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</si>
  <si>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</si>
  <si>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</si>
  <si>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</si>
  <si>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</si>
  <si>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</si>
  <si>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</si>
  <si>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</si>
  <si>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</si>
  <si>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</si>
  <si>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</si>
  <si>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</si>
  <si>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</si>
  <si>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</si>
  <si>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</si>
  <si>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</si>
  <si>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</si>
  <si>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</si>
  <si>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</si>
  <si>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</si>
  <si>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</si>
  <si>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</si>
  <si>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078</t>
  </si>
  <si>
    <t>BRINDAR ATENCIÓN A NIÑOS Y NIÑAS DE SEIS (6) MESES HASTA LOS SEIS (6) AÑOS EN EL HOGAR INFANTIL LIPAYA</t>
  </si>
  <si>
    <t>046</t>
  </si>
  <si>
    <t>043</t>
  </si>
  <si>
    <t>038</t>
  </si>
  <si>
    <t>030</t>
  </si>
  <si>
    <t>040</t>
  </si>
  <si>
    <t>031</t>
  </si>
  <si>
    <t>117</t>
  </si>
  <si>
    <t>029</t>
  </si>
  <si>
    <t>PROVEER AL CONTRATISTA DE LOS RECURSOS DE QUE TRATA LA CLAUSULA QUINTA DEL PRESNTE CONTRATO PARA BIRNDAR ATENCIÓN A LOS NIÑOS YNIÑAS ENTRE SEIS (6) MESES Y HASTA SEIS(6) AÑOS DE EDAD EN EL HOGAR INFANTIL</t>
  </si>
  <si>
    <t>024</t>
  </si>
  <si>
    <t>BRINDAR ATENCIÓN INTEGRAL NIÑOS Y NIÑAS ENTRE 6 MESES Y HASTA 6 AÑOSDE EDAD EN EL HOGAR INFANTIL SAN PEDRO PERTENECIENTES A LOS NIVELES 1 Y 2 DEL SISBEN HIJOS DE PADRES TRABAJADORES, DANDO PRIORIDAD A LOS NIÑOS Y NIÑAS PERTENECIENTES A FAMILIAS EN SITUACIÓN DE DESPLAZAMIENTO</t>
  </si>
  <si>
    <t>015</t>
  </si>
  <si>
    <t>508</t>
  </si>
  <si>
    <t>PRESTAR EL SERVICIO DE EDUCACIÓN INICIAL EN EL MARCO DE LA ATENCIÓN INTEGRAL A NIÑAS Y NIÑOS MENORES DE CINCO AÑOS O HASTA SU INGRESO AL GRADO DE TRANSICIÓN DE CONFORMIDAD CON EL MANUAL OPERATIVO DE LA MODALIDAD Y LAS DIRECTRICES ESTABLECIDAS POR EL ICBF EN ARMONIA CON LA POLITICA DEL ESTADO PARA EL DESARROLO INTEGRAL DE LA PRIMERA INFANCIA DE CERO A SIEMPRE EN EL SERVICIO DE HOGARES INFANTILES - HOGAR INFANTIL SAN PEDRO</t>
  </si>
  <si>
    <t>211</t>
  </si>
  <si>
    <t>PRESTAR ATENCIÓN INTEGRAL AL PRESCOLAR  EN JORNADA COMPLETA, A SESENTA (60) NIÑOS O A CIENTO VEINTE NIÑOS (120) EN MEDIA JORNADA, MENORES DE SIETE AÑOS (7) HIJOS DE TRABAJADORES Y EMPLEADOS, DE ACUERDO CON LAS PRESCRIPCIONES DE LA LEY 27 Y LAS NORMAS QUE AL RESPECTO TIENE EL INSTITUTO.</t>
  </si>
  <si>
    <t>31</t>
  </si>
  <si>
    <t>2021-8-08002202021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</si>
  <si>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ARMONIA CON LA POLITÍCA DE ESTADO PARA EL DESARROLLO INTEGRAL DE LA PRIMERA INFANCIA DE CERO A SIEMPRE</t>
  </si>
  <si>
    <t>VICTOR MURILLO URRACA</t>
  </si>
  <si>
    <t>11-0578-2020</t>
  </si>
  <si>
    <t>17-0158-2020</t>
  </si>
  <si>
    <t>133</t>
  </si>
  <si>
    <t>54004482020</t>
  </si>
  <si>
    <t>209-2020</t>
  </si>
  <si>
    <t>76.26.20.351</t>
  </si>
  <si>
    <t>76.26.20.368</t>
  </si>
  <si>
    <t>76.26.20.355</t>
  </si>
  <si>
    <t>76.26.20.348</t>
  </si>
  <si>
    <t>424</t>
  </si>
  <si>
    <t xml:space="preserve">BRINDAR ATENCIÓN INTEGRAL A NIÑOS Y NIÑAS ENTRE SEIS (6) MESES Y HASTA MENORES DE LOS CINCO (5) DE EDAD, CON VULNERABILIDAD ECONÓMICA Y SOCIAL, PRIORITARIAMENTE A QUIENES POR RAZONES DE TRABAJO DE SUS PADRES O ADULTO RESPONSABLE DE SU CUIDADO PERMANECEN SOLOS TEMPORALMENTE Y A LOS HIJOS DE FAMILIAS EN SITUACIÓN DE DESPLAZAMIENTO </t>
  </si>
  <si>
    <t>010</t>
  </si>
  <si>
    <t>124</t>
  </si>
  <si>
    <t>141</t>
  </si>
  <si>
    <t>329</t>
  </si>
  <si>
    <t>NO</t>
  </si>
  <si>
    <t>PROVEER AL CONTRATISTA DE LOS RECURSOS DE QUE TRATA LA CLAUSULA QUINTA DEL PRESENTE CONTRATO PARA BIRNDAR ATENCIÓN A LOS NIÑOS YNIÑAS ENTRE SEIS (6) MESES Y HASTA CINCO AÑOS (5) ONCE MESES (11) DE EDAD, CON VULNERABILIDAD ECONÓMICA Y SOCIAL, PRIORITARIAMENTE A QUIENES POR RAZONES DE TRABAJO DE SUS PADRES O ADULTO RESPONSABLE DE SU CUIDADO PERMANECEN SOLOS TEMPORALMENTE Y ALOS HIJOS DE SU FAMILIA EN SITUACIÓN DE DESPLAZAMIENTO</t>
  </si>
  <si>
    <t>BRINDAR ATENCIÓN INTEGRAL NIÑOS Y NIÑAS ENTRE 6 MESES Y HASTA 6 AÑOSDE EDAD EN EL HOGAR INFANTIL SAN PEDRO CLAVER PERTENECIENTES A LOS NIVELES 1 Y 2 DEL SISBEN HIJOS DE PADRES TRABAJADORES, DANDO PRIORIDAD A LOS NIÑOS Y NIÑAS PERTENECIENTES A FAMILIAS EN SITUACIÓN DE DESPLAZAMIENTO</t>
  </si>
  <si>
    <t>BRINDAR ATENCIÓN A NIÑOS Y NIÑAS DE SEIS (6) MESES HASTA LOS SEIS (6) AÑOS EN EL HOGAR INFANTIL SAN PEDRO CLAVER</t>
  </si>
  <si>
    <t>051</t>
  </si>
  <si>
    <t xml:space="preserve">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t>
  </si>
  <si>
    <t>204</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</si>
  <si>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</si>
  <si>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674</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</si>
  <si>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</si>
  <si>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418</t>
  </si>
  <si>
    <t xml:space="preserve">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 </t>
  </si>
  <si>
    <t>PRESTAR EL SERVICIO HOGARES INFANTILES HI, DE CONFORMIDAD CON EL MANUAL OPERATIVO DE LA MODALIDAD INSTITUCIONAL Y LAS DIRECTRICES ESTABLECIDAS POR EL ICBF, EN ARMONIA CON LA POLÍTICA DE ESTADO PARA EL DESARROLLO INTEGRAL DE LA PRIMERA INFANCIA DE CERO A SIEMPRE.</t>
  </si>
  <si>
    <t>Prestar el servicio en Centros de Desarrollo Infantil -CDI- de conformidad con el manual operativo de la modalidad institucional  y las directrices establecidas por el ICBF en armonía con la política de estado para el desarrollo integral de la primera infancia de cero a siempre</t>
  </si>
  <si>
    <t xml:space="preserve">Prestar Servicios de Educación inicial en el marco de la atención integral en Hogares Infantiles -HI- de conformidad con el  Manual  Operativo de la modalidad institucional, en el lineamiento técnico para la atencion a la primeera infancia y las directrices establecidas por el ICBF,  en armonía con la política de Estado para el desarrollo integral de la Primera Infancia de cero a siempre. </t>
  </si>
  <si>
    <t>Prestar el servicio de educación inicial  en el marco de la atencion integral a niñas y niños menores de 5 alis o hasta su ingreso la grado de Transición, de conformidad con el Manual Operativo de la Modalidad y las Directrices establecidad por el ICBF en armonía con la política de Estado para el desarrollo integral de la Primera Infancia de Cero a Siempre en el servicio Hogares Infantiles - Hogar Infnatil Malvinas_Lipaya y San Pedro</t>
  </si>
  <si>
    <t>68-203-2020</t>
  </si>
  <si>
    <t>Prestar los servicios de Educación Inicial en el marco de la Atención Integral en Hogares Infantiles HI, de conformidad con el Manual Operativo de la Modalidad Institucional, el lineamiento técnico para la atención a la Primera Infancia .</t>
  </si>
  <si>
    <t>Prestar el servicio de educación inicial en el marco de la atención integral a niños-niñas menores de cinco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</si>
  <si>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Prestar los servicios para la atención a la Primera Infancia en los Hogares Comunitarios de Bienestar HCB, de conformidad con el Manual Operativo de la Modalidad Comunitaria y el lineamiento técnico para la Primera Infancia y las directrices establecidad por el ICBF, en armonía con la Política de Estado para el desarrollo integral de la Primera Infancia "De Cero a Siempre"</t>
  </si>
  <si>
    <t>Prestar el servicio centro de desarrollo infantil CDI, de conformidad con el manual operativo de la modalidad institucional y las directrices establecidas por el icbf en armonia con la politica institucional de estado para el desarrollo  integral de la primera infancia de cero a siempre</t>
  </si>
  <si>
    <t xml:space="preserve">Victor Murillo Urraca </t>
  </si>
  <si>
    <t>direccion.caribe@feyalegria.org.co</t>
  </si>
  <si>
    <t>3176803992- 3105295772-3561099</t>
  </si>
  <si>
    <t>CARRERA 41B 73B- 89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</si>
</sst>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00" zoomScale="90" zoomScaleNormal="90" zoomScaleSheetLayoutView="40" zoomScalePageLayoutView="40" workbookViewId="0">
      <selection activeCell="J203" sqref="J20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3" t="s">
        <v>2695</v>
      </c>
      <c r="D15" s="35"/>
      <c r="E15" s="35"/>
      <c r="F15" s="5"/>
      <c r="G15" s="32" t="s">
        <v>1168</v>
      </c>
      <c r="H15" s="101" t="s">
        <v>163</v>
      </c>
      <c r="I15" s="32" t="s">
        <v>2624</v>
      </c>
      <c r="J15" s="106"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7">
        <v>860031909</v>
      </c>
      <c r="C20" s="5"/>
      <c r="D20" s="72"/>
      <c r="E20" s="5"/>
      <c r="F20" s="5"/>
      <c r="G20" s="5"/>
      <c r="H20" s="240"/>
      <c r="I20" s="146" t="s">
        <v>163</v>
      </c>
      <c r="J20" s="147" t="s">
        <v>165</v>
      </c>
      <c r="K20" s="148">
        <v>3218185800</v>
      </c>
      <c r="L20" s="149"/>
      <c r="M20" s="149"/>
      <c r="N20" s="132">
        <f>+(M20-L20)/30</f>
        <v>0</v>
      </c>
      <c r="O20" s="135"/>
      <c r="U20" s="131"/>
      <c r="V20" s="103">
        <f ca="1">NOW()</f>
        <v>44191.732525347223</v>
      </c>
      <c r="W20" s="103">
        <f ca="1">NOW()</f>
        <v>44191.732525347223</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2"/>
      <c r="R23" s="55"/>
      <c r="S23" s="103"/>
      <c r="T23" s="103"/>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FE Y ALEGRIA DE COLOMBIA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2696</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5"/>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5"/>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09" t="s">
        <v>2665</v>
      </c>
      <c r="C48" s="110" t="s">
        <v>31</v>
      </c>
      <c r="D48" s="108" t="s">
        <v>2694</v>
      </c>
      <c r="E48" s="142">
        <v>28246</v>
      </c>
      <c r="F48" s="142">
        <v>28491</v>
      </c>
      <c r="G48" s="157">
        <f>IF(AND(E48&lt;&gt;"",F48&lt;&gt;""),((F48-E48)/30),"")</f>
        <v>8.1666666666666661</v>
      </c>
      <c r="H48" s="112" t="s">
        <v>2693</v>
      </c>
      <c r="I48" s="111" t="s">
        <v>887</v>
      </c>
      <c r="J48" s="111" t="s">
        <v>889</v>
      </c>
      <c r="K48" s="114">
        <v>500000</v>
      </c>
      <c r="L48" s="113" t="s">
        <v>1148</v>
      </c>
      <c r="M48" s="115">
        <v>1</v>
      </c>
      <c r="N48" s="113" t="s">
        <v>27</v>
      </c>
      <c r="O48" s="113" t="s">
        <v>1148</v>
      </c>
      <c r="P48" s="77"/>
    </row>
    <row r="49" spans="1:16" s="6" customFormat="1" ht="24.75" customHeight="1" x14ac:dyDescent="0.25">
      <c r="A49" s="140">
        <v>2</v>
      </c>
      <c r="B49" s="119" t="s">
        <v>2665</v>
      </c>
      <c r="C49" s="110" t="s">
        <v>31</v>
      </c>
      <c r="D49" s="118" t="s">
        <v>2676</v>
      </c>
      <c r="E49" s="142">
        <v>35432</v>
      </c>
      <c r="F49" s="142">
        <v>35795</v>
      </c>
      <c r="G49" s="157">
        <f t="shared" ref="G49:G50" si="2">IF(AND(E49&lt;&gt;"",F49&lt;&gt;""),((F49-E49)/30),"")</f>
        <v>12.1</v>
      </c>
      <c r="H49" s="119" t="s">
        <v>2716</v>
      </c>
      <c r="I49" s="111" t="s">
        <v>163</v>
      </c>
      <c r="J49" s="111" t="s">
        <v>165</v>
      </c>
      <c r="K49" s="120">
        <v>125122189</v>
      </c>
      <c r="L49" s="113" t="s">
        <v>1148</v>
      </c>
      <c r="M49" s="115">
        <v>1</v>
      </c>
      <c r="N49" s="113" t="s">
        <v>27</v>
      </c>
      <c r="O49" s="113" t="s">
        <v>2713</v>
      </c>
      <c r="P49" s="77"/>
    </row>
    <row r="50" spans="1:16" s="6" customFormat="1" ht="24.75" customHeight="1" x14ac:dyDescent="0.25">
      <c r="A50" s="140">
        <v>3</v>
      </c>
      <c r="B50" s="109" t="s">
        <v>2665</v>
      </c>
      <c r="C50" s="110" t="s">
        <v>31</v>
      </c>
      <c r="D50" s="118" t="s">
        <v>2678</v>
      </c>
      <c r="E50" s="142">
        <v>35797</v>
      </c>
      <c r="F50" s="142">
        <v>36160</v>
      </c>
      <c r="G50" s="157">
        <f t="shared" si="2"/>
        <v>12.1</v>
      </c>
      <c r="H50" s="117" t="s">
        <v>2677</v>
      </c>
      <c r="I50" s="111" t="s">
        <v>163</v>
      </c>
      <c r="J50" s="111" t="s">
        <v>165</v>
      </c>
      <c r="K50" s="120">
        <v>147050361</v>
      </c>
      <c r="L50" s="113" t="s">
        <v>1148</v>
      </c>
      <c r="M50" s="115">
        <v>1</v>
      </c>
      <c r="N50" s="113" t="s">
        <v>27</v>
      </c>
      <c r="O50" s="113" t="s">
        <v>1148</v>
      </c>
      <c r="P50" s="77"/>
    </row>
    <row r="51" spans="1:16" s="6" customFormat="1" ht="24.75" customHeight="1" outlineLevel="1" x14ac:dyDescent="0.25">
      <c r="A51" s="140">
        <v>4</v>
      </c>
      <c r="B51" s="119" t="s">
        <v>2665</v>
      </c>
      <c r="C51" s="110" t="s">
        <v>31</v>
      </c>
      <c r="D51" s="118" t="s">
        <v>2680</v>
      </c>
      <c r="E51" s="142">
        <v>36164</v>
      </c>
      <c r="F51" s="142">
        <v>36525</v>
      </c>
      <c r="G51" s="157">
        <f>IF(AND(E51&lt;&gt;"",F51&lt;&gt;""),((F51-E51)/30),"")</f>
        <v>12.033333333333333</v>
      </c>
      <c r="H51" s="119" t="s">
        <v>2716</v>
      </c>
      <c r="I51" s="111" t="s">
        <v>163</v>
      </c>
      <c r="J51" s="111" t="s">
        <v>165</v>
      </c>
      <c r="K51" s="120">
        <v>177896951</v>
      </c>
      <c r="L51" s="113" t="s">
        <v>1148</v>
      </c>
      <c r="M51" s="115">
        <v>1</v>
      </c>
      <c r="N51" s="113" t="s">
        <v>27</v>
      </c>
      <c r="O51" s="113" t="s">
        <v>1148</v>
      </c>
      <c r="P51" s="77"/>
    </row>
    <row r="52" spans="1:16" s="7" customFormat="1" ht="24.75" customHeight="1" outlineLevel="1" x14ac:dyDescent="0.25">
      <c r="A52" s="141">
        <v>5</v>
      </c>
      <c r="B52" s="119" t="s">
        <v>2665</v>
      </c>
      <c r="C52" s="110" t="s">
        <v>31</v>
      </c>
      <c r="D52" s="118" t="s">
        <v>2681</v>
      </c>
      <c r="E52" s="142">
        <v>36528</v>
      </c>
      <c r="F52" s="142">
        <v>36891</v>
      </c>
      <c r="G52" s="157">
        <f t="shared" ref="G52:G107" si="3">IF(AND(E52&lt;&gt;"",F52&lt;&gt;""),((F52-E52)/30),"")</f>
        <v>12.1</v>
      </c>
      <c r="H52" s="117" t="s">
        <v>2716</v>
      </c>
      <c r="I52" s="111" t="s">
        <v>163</v>
      </c>
      <c r="J52" s="111" t="s">
        <v>165</v>
      </c>
      <c r="K52" s="116">
        <v>176821706</v>
      </c>
      <c r="L52" s="113" t="s">
        <v>1148</v>
      </c>
      <c r="M52" s="115">
        <v>1</v>
      </c>
      <c r="N52" s="113" t="s">
        <v>27</v>
      </c>
      <c r="O52" s="113" t="s">
        <v>1148</v>
      </c>
      <c r="P52" s="78"/>
    </row>
    <row r="53" spans="1:16" s="7" customFormat="1" ht="24.75" customHeight="1" outlineLevel="1" x14ac:dyDescent="0.25">
      <c r="A53" s="141">
        <v>6</v>
      </c>
      <c r="B53" s="119" t="s">
        <v>2665</v>
      </c>
      <c r="C53" s="110" t="s">
        <v>31</v>
      </c>
      <c r="D53" s="118" t="s">
        <v>2682</v>
      </c>
      <c r="E53" s="142">
        <v>36893</v>
      </c>
      <c r="F53" s="142">
        <v>37256</v>
      </c>
      <c r="G53" s="157">
        <f t="shared" si="3"/>
        <v>12.1</v>
      </c>
      <c r="H53" s="119" t="s">
        <v>2716</v>
      </c>
      <c r="I53" s="111" t="s">
        <v>163</v>
      </c>
      <c r="J53" s="111" t="s">
        <v>165</v>
      </c>
      <c r="K53" s="120">
        <v>177092177</v>
      </c>
      <c r="L53" s="113" t="s">
        <v>1148</v>
      </c>
      <c r="M53" s="115">
        <v>1</v>
      </c>
      <c r="N53" s="113" t="s">
        <v>27</v>
      </c>
      <c r="O53" s="113" t="s">
        <v>1148</v>
      </c>
      <c r="P53" s="78"/>
    </row>
    <row r="54" spans="1:16" s="7" customFormat="1" ht="24.75" customHeight="1" outlineLevel="1" x14ac:dyDescent="0.25">
      <c r="A54" s="141">
        <v>7</v>
      </c>
      <c r="B54" s="119" t="s">
        <v>2665</v>
      </c>
      <c r="C54" s="110" t="s">
        <v>31</v>
      </c>
      <c r="D54" s="118" t="s">
        <v>2683</v>
      </c>
      <c r="E54" s="142">
        <v>37258</v>
      </c>
      <c r="F54" s="142">
        <v>37621</v>
      </c>
      <c r="G54" s="157">
        <f t="shared" si="3"/>
        <v>12.1</v>
      </c>
      <c r="H54" s="119" t="s">
        <v>2716</v>
      </c>
      <c r="I54" s="111" t="s">
        <v>163</v>
      </c>
      <c r="J54" s="111" t="s">
        <v>165</v>
      </c>
      <c r="K54" s="120">
        <v>219388533</v>
      </c>
      <c r="L54" s="113" t="s">
        <v>1148</v>
      </c>
      <c r="M54" s="115">
        <v>1</v>
      </c>
      <c r="N54" s="113" t="s">
        <v>27</v>
      </c>
      <c r="O54" s="113" t="s">
        <v>1148</v>
      </c>
      <c r="P54" s="78"/>
    </row>
    <row r="55" spans="1:16" s="7" customFormat="1" ht="24.75" customHeight="1" outlineLevel="1" x14ac:dyDescent="0.25">
      <c r="A55" s="141">
        <v>8</v>
      </c>
      <c r="B55" s="119" t="s">
        <v>2665</v>
      </c>
      <c r="C55" s="110" t="s">
        <v>31</v>
      </c>
      <c r="D55" s="118" t="s">
        <v>2684</v>
      </c>
      <c r="E55" s="142">
        <v>37712</v>
      </c>
      <c r="F55" s="142">
        <v>37986</v>
      </c>
      <c r="G55" s="157">
        <f t="shared" si="3"/>
        <v>9.1333333333333329</v>
      </c>
      <c r="H55" s="119" t="s">
        <v>2716</v>
      </c>
      <c r="I55" s="111" t="s">
        <v>163</v>
      </c>
      <c r="J55" s="111" t="s">
        <v>165</v>
      </c>
      <c r="K55" s="120">
        <v>175504699</v>
      </c>
      <c r="L55" s="113" t="s">
        <v>1148</v>
      </c>
      <c r="M55" s="115">
        <v>1</v>
      </c>
      <c r="N55" s="113" t="s">
        <v>27</v>
      </c>
      <c r="O55" s="113" t="s">
        <v>1148</v>
      </c>
      <c r="P55" s="78"/>
    </row>
    <row r="56" spans="1:16" s="7" customFormat="1" ht="24.75" customHeight="1" outlineLevel="1" x14ac:dyDescent="0.25">
      <c r="A56" s="141">
        <v>9</v>
      </c>
      <c r="B56" s="119" t="s">
        <v>2665</v>
      </c>
      <c r="C56" s="110" t="s">
        <v>31</v>
      </c>
      <c r="D56" s="118" t="s">
        <v>2679</v>
      </c>
      <c r="E56" s="142">
        <v>38013</v>
      </c>
      <c r="F56" s="142">
        <v>38352</v>
      </c>
      <c r="G56" s="157">
        <f t="shared" si="3"/>
        <v>11.3</v>
      </c>
      <c r="H56" s="119" t="s">
        <v>2716</v>
      </c>
      <c r="I56" s="111" t="s">
        <v>163</v>
      </c>
      <c r="J56" s="111" t="s">
        <v>165</v>
      </c>
      <c r="K56" s="120">
        <v>233286240</v>
      </c>
      <c r="L56" s="113" t="s">
        <v>1148</v>
      </c>
      <c r="M56" s="115">
        <v>1</v>
      </c>
      <c r="N56" s="113" t="s">
        <v>27</v>
      </c>
      <c r="O56" s="113" t="s">
        <v>1148</v>
      </c>
      <c r="P56" s="78"/>
    </row>
    <row r="57" spans="1:16" s="7" customFormat="1" ht="24.75" customHeight="1" outlineLevel="1" x14ac:dyDescent="0.25">
      <c r="A57" s="141">
        <v>10</v>
      </c>
      <c r="B57" s="119" t="s">
        <v>2665</v>
      </c>
      <c r="C57" s="65" t="s">
        <v>31</v>
      </c>
      <c r="D57" s="118" t="s">
        <v>2687</v>
      </c>
      <c r="E57" s="142">
        <v>38376</v>
      </c>
      <c r="F57" s="142">
        <v>38717</v>
      </c>
      <c r="G57" s="157">
        <f t="shared" si="3"/>
        <v>11.366666666666667</v>
      </c>
      <c r="H57" s="119" t="s">
        <v>2686</v>
      </c>
      <c r="I57" s="63" t="s">
        <v>163</v>
      </c>
      <c r="J57" s="63" t="s">
        <v>165</v>
      </c>
      <c r="K57" s="120">
        <v>257002356</v>
      </c>
      <c r="L57" s="65" t="s">
        <v>1148</v>
      </c>
      <c r="M57" s="66">
        <v>1</v>
      </c>
      <c r="N57" s="65" t="s">
        <v>27</v>
      </c>
      <c r="O57" s="65" t="s">
        <v>1148</v>
      </c>
      <c r="P57" s="78"/>
    </row>
    <row r="58" spans="1:16" s="7" customFormat="1" ht="24.75" customHeight="1" outlineLevel="1" x14ac:dyDescent="0.25">
      <c r="A58" s="141">
        <v>11</v>
      </c>
      <c r="B58" s="119" t="s">
        <v>2665</v>
      </c>
      <c r="C58" s="65" t="s">
        <v>31</v>
      </c>
      <c r="D58" s="118" t="s">
        <v>2685</v>
      </c>
      <c r="E58" s="142">
        <v>38719</v>
      </c>
      <c r="F58" s="142">
        <v>39082</v>
      </c>
      <c r="G58" s="157">
        <f t="shared" si="3"/>
        <v>12.1</v>
      </c>
      <c r="H58" s="119" t="s">
        <v>2688</v>
      </c>
      <c r="I58" s="63" t="s">
        <v>163</v>
      </c>
      <c r="J58" s="63" t="s">
        <v>165</v>
      </c>
      <c r="K58" s="120">
        <v>273150866</v>
      </c>
      <c r="L58" s="65" t="s">
        <v>1148</v>
      </c>
      <c r="M58" s="66">
        <v>1</v>
      </c>
      <c r="N58" s="65" t="s">
        <v>27</v>
      </c>
      <c r="O58" s="65" t="s">
        <v>1148</v>
      </c>
      <c r="P58" s="78"/>
    </row>
    <row r="59" spans="1:16" s="7" customFormat="1" ht="24.75" customHeight="1" outlineLevel="1" x14ac:dyDescent="0.25">
      <c r="A59" s="141">
        <v>12</v>
      </c>
      <c r="B59" s="119" t="s">
        <v>2665</v>
      </c>
      <c r="C59" s="65" t="s">
        <v>31</v>
      </c>
      <c r="D59" s="118" t="s">
        <v>2689</v>
      </c>
      <c r="E59" s="142">
        <v>39086</v>
      </c>
      <c r="F59" s="142">
        <v>39447</v>
      </c>
      <c r="G59" s="157">
        <f t="shared" si="3"/>
        <v>12.033333333333333</v>
      </c>
      <c r="H59" s="119" t="s">
        <v>2715</v>
      </c>
      <c r="I59" s="63" t="s">
        <v>163</v>
      </c>
      <c r="J59" s="63" t="s">
        <v>165</v>
      </c>
      <c r="K59" s="120">
        <v>284083780</v>
      </c>
      <c r="L59" s="65" t="s">
        <v>1148</v>
      </c>
      <c r="M59" s="66">
        <v>1</v>
      </c>
      <c r="N59" s="65" t="s">
        <v>27</v>
      </c>
      <c r="O59" s="65" t="s">
        <v>1148</v>
      </c>
      <c r="P59" s="78"/>
    </row>
    <row r="60" spans="1:16" s="7" customFormat="1" ht="24.75" customHeight="1" outlineLevel="1" x14ac:dyDescent="0.25">
      <c r="A60" s="141">
        <v>13</v>
      </c>
      <c r="B60" s="119" t="s">
        <v>2665</v>
      </c>
      <c r="C60" s="65" t="s">
        <v>31</v>
      </c>
      <c r="D60" s="118" t="s">
        <v>2689</v>
      </c>
      <c r="E60" s="142">
        <v>39449</v>
      </c>
      <c r="F60" s="142">
        <v>39813</v>
      </c>
      <c r="G60" s="157">
        <f>IF(AND(E60&lt;&gt;"",F60&lt;&gt;""),((F60-E60)/30),"")</f>
        <v>12.133333333333333</v>
      </c>
      <c r="H60" s="119" t="s">
        <v>2714</v>
      </c>
      <c r="I60" s="63" t="s">
        <v>163</v>
      </c>
      <c r="J60" s="63" t="s">
        <v>165</v>
      </c>
      <c r="K60" s="120">
        <v>323925175</v>
      </c>
      <c r="L60" s="65" t="s">
        <v>1148</v>
      </c>
      <c r="M60" s="66">
        <v>1</v>
      </c>
      <c r="N60" s="65" t="s">
        <v>27</v>
      </c>
      <c r="O60" s="65" t="s">
        <v>1148</v>
      </c>
      <c r="P60" s="78"/>
    </row>
    <row r="61" spans="1:16" s="7" customFormat="1" ht="24.75" customHeight="1" outlineLevel="1" x14ac:dyDescent="0.25">
      <c r="A61" s="141">
        <v>14</v>
      </c>
      <c r="B61" s="119" t="s">
        <v>2665</v>
      </c>
      <c r="C61" s="65" t="s">
        <v>31</v>
      </c>
      <c r="D61" s="118" t="s">
        <v>2685</v>
      </c>
      <c r="E61" s="142">
        <v>39832</v>
      </c>
      <c r="F61" s="142">
        <v>40178</v>
      </c>
      <c r="G61" s="157">
        <f t="shared" si="3"/>
        <v>11.533333333333333</v>
      </c>
      <c r="H61" s="119" t="s">
        <v>2708</v>
      </c>
      <c r="I61" s="63" t="s">
        <v>163</v>
      </c>
      <c r="J61" s="63" t="s">
        <v>165</v>
      </c>
      <c r="K61" s="120">
        <v>338981581</v>
      </c>
      <c r="L61" s="65" t="s">
        <v>1148</v>
      </c>
      <c r="M61" s="66">
        <v>1</v>
      </c>
      <c r="N61" s="65" t="s">
        <v>27</v>
      </c>
      <c r="O61" s="65" t="s">
        <v>1148</v>
      </c>
      <c r="P61" s="78"/>
    </row>
    <row r="62" spans="1:16" s="7" customFormat="1" ht="24.75" customHeight="1" outlineLevel="1" x14ac:dyDescent="0.25">
      <c r="A62" s="141">
        <v>15</v>
      </c>
      <c r="B62" s="119" t="s">
        <v>2665</v>
      </c>
      <c r="C62" s="65" t="s">
        <v>31</v>
      </c>
      <c r="D62" s="118" t="s">
        <v>2709</v>
      </c>
      <c r="E62" s="142">
        <v>40191</v>
      </c>
      <c r="F62" s="142">
        <v>40543</v>
      </c>
      <c r="G62" s="157">
        <f>IF(AND(E62&lt;&gt;"",F62&lt;&gt;""),((F62-E62)/30),"")</f>
        <v>11.733333333333333</v>
      </c>
      <c r="H62" s="119" t="s">
        <v>2708</v>
      </c>
      <c r="I62" s="63" t="s">
        <v>163</v>
      </c>
      <c r="J62" s="63" t="s">
        <v>165</v>
      </c>
      <c r="K62" s="120">
        <v>352998318</v>
      </c>
      <c r="L62" s="65" t="s">
        <v>1148</v>
      </c>
      <c r="M62" s="66">
        <v>1</v>
      </c>
      <c r="N62" s="65" t="s">
        <v>27</v>
      </c>
      <c r="O62" s="65" t="s">
        <v>1148</v>
      </c>
      <c r="P62" s="78"/>
    </row>
    <row r="63" spans="1:16" s="7" customFormat="1" ht="24.75" customHeight="1" outlineLevel="1" x14ac:dyDescent="0.25">
      <c r="A63" s="141">
        <v>16</v>
      </c>
      <c r="B63" s="119" t="s">
        <v>2665</v>
      </c>
      <c r="C63" s="65" t="s">
        <v>31</v>
      </c>
      <c r="D63" s="118" t="s">
        <v>2710</v>
      </c>
      <c r="E63" s="142">
        <v>40562</v>
      </c>
      <c r="F63" s="142">
        <v>40908</v>
      </c>
      <c r="G63" s="157">
        <f>IF(AND(E63&lt;&gt;"",F63&lt;&gt;""),((F63-E63)/30),"")</f>
        <v>11.533333333333333</v>
      </c>
      <c r="H63" s="119" t="s">
        <v>2708</v>
      </c>
      <c r="I63" s="63" t="s">
        <v>163</v>
      </c>
      <c r="J63" s="63" t="s">
        <v>165</v>
      </c>
      <c r="K63" s="120">
        <v>363577938</v>
      </c>
      <c r="L63" s="65" t="s">
        <v>1148</v>
      </c>
      <c r="M63" s="66">
        <v>1</v>
      </c>
      <c r="N63" s="65" t="s">
        <v>27</v>
      </c>
      <c r="O63" s="65" t="s">
        <v>1148</v>
      </c>
      <c r="P63" s="78"/>
    </row>
    <row r="64" spans="1:16" s="7" customFormat="1" ht="24.75" customHeight="1" outlineLevel="1" x14ac:dyDescent="0.25">
      <c r="A64" s="141">
        <v>17</v>
      </c>
      <c r="B64" s="119" t="s">
        <v>2665</v>
      </c>
      <c r="C64" s="65" t="s">
        <v>31</v>
      </c>
      <c r="D64" s="118" t="s">
        <v>2711</v>
      </c>
      <c r="E64" s="142">
        <v>40928</v>
      </c>
      <c r="F64" s="142">
        <v>41090</v>
      </c>
      <c r="G64" s="157">
        <f>IF(AND(E64&lt;&gt;"",F64&lt;&gt;""),((F64-E64)/30),"")</f>
        <v>5.4</v>
      </c>
      <c r="H64" s="119" t="s">
        <v>2708</v>
      </c>
      <c r="I64" s="63" t="s">
        <v>163</v>
      </c>
      <c r="J64" s="63" t="s">
        <v>165</v>
      </c>
      <c r="K64" s="120">
        <v>209500850</v>
      </c>
      <c r="L64" s="65" t="s">
        <v>1148</v>
      </c>
      <c r="M64" s="66">
        <v>1</v>
      </c>
      <c r="N64" s="65" t="s">
        <v>27</v>
      </c>
      <c r="O64" s="65" t="s">
        <v>1148</v>
      </c>
      <c r="P64" s="78"/>
    </row>
    <row r="65" spans="1:16" s="7" customFormat="1" ht="24.75" customHeight="1" outlineLevel="1" x14ac:dyDescent="0.25">
      <c r="A65" s="141">
        <v>18</v>
      </c>
      <c r="B65" s="119" t="s">
        <v>2665</v>
      </c>
      <c r="C65" s="65" t="s">
        <v>31</v>
      </c>
      <c r="D65" s="118" t="s">
        <v>2712</v>
      </c>
      <c r="E65" s="142">
        <v>41091</v>
      </c>
      <c r="F65" s="142">
        <v>41274</v>
      </c>
      <c r="G65" s="157">
        <f>IF(AND(E65&lt;&gt;"",F65&lt;&gt;""),((F65-E65)/30),"")</f>
        <v>6.1</v>
      </c>
      <c r="H65" s="119" t="s">
        <v>2708</v>
      </c>
      <c r="I65" s="63" t="s">
        <v>163</v>
      </c>
      <c r="J65" s="63" t="s">
        <v>165</v>
      </c>
      <c r="K65" s="120">
        <v>215796491</v>
      </c>
      <c r="L65" s="65" t="s">
        <v>1148</v>
      </c>
      <c r="M65" s="66">
        <v>1</v>
      </c>
      <c r="N65" s="65" t="s">
        <v>27</v>
      </c>
      <c r="O65" s="65" t="s">
        <v>1148</v>
      </c>
      <c r="P65" s="78"/>
    </row>
    <row r="66" spans="1:16" s="7" customFormat="1" ht="24.75" customHeight="1" outlineLevel="1" x14ac:dyDescent="0.25">
      <c r="A66" s="141">
        <v>19</v>
      </c>
      <c r="B66" s="119" t="s">
        <v>2665</v>
      </c>
      <c r="C66" s="65" t="s">
        <v>31</v>
      </c>
      <c r="D66" s="118" t="s">
        <v>2690</v>
      </c>
      <c r="E66" s="142">
        <v>41275</v>
      </c>
      <c r="F66" s="142">
        <v>42004</v>
      </c>
      <c r="G66" s="157">
        <f t="shared" si="3"/>
        <v>24.3</v>
      </c>
      <c r="H66" s="119" t="s">
        <v>2691</v>
      </c>
      <c r="I66" s="63" t="s">
        <v>163</v>
      </c>
      <c r="J66" s="63" t="s">
        <v>165</v>
      </c>
      <c r="K66" s="120">
        <v>1157630578</v>
      </c>
      <c r="L66" s="65" t="s">
        <v>1148</v>
      </c>
      <c r="M66" s="66">
        <v>1</v>
      </c>
      <c r="N66" s="65" t="s">
        <v>27</v>
      </c>
      <c r="O66" s="65" t="s">
        <v>1148</v>
      </c>
      <c r="P66" s="78"/>
    </row>
    <row r="67" spans="1:16" s="7" customFormat="1" ht="24.75" customHeight="1" outlineLevel="1" x14ac:dyDescent="0.25">
      <c r="A67" s="141">
        <v>20</v>
      </c>
      <c r="B67" s="64" t="s">
        <v>2665</v>
      </c>
      <c r="C67" s="65" t="s">
        <v>31</v>
      </c>
      <c r="D67" s="118" t="s">
        <v>2717</v>
      </c>
      <c r="E67" s="142">
        <v>42030</v>
      </c>
      <c r="F67" s="142">
        <v>42369</v>
      </c>
      <c r="G67" s="157">
        <f t="shared" si="3"/>
        <v>11.3</v>
      </c>
      <c r="H67" s="119" t="s">
        <v>2718</v>
      </c>
      <c r="I67" s="63" t="s">
        <v>163</v>
      </c>
      <c r="J67" s="63" t="s">
        <v>165</v>
      </c>
      <c r="K67" s="120">
        <v>605643920</v>
      </c>
      <c r="L67" s="65" t="s">
        <v>1148</v>
      </c>
      <c r="M67" s="66">
        <v>1</v>
      </c>
      <c r="N67" s="65" t="s">
        <v>27</v>
      </c>
      <c r="O67" s="65" t="s">
        <v>1148</v>
      </c>
      <c r="P67" s="78"/>
    </row>
    <row r="68" spans="1:16" s="7" customFormat="1" ht="24.75" customHeight="1" outlineLevel="1" x14ac:dyDescent="0.25">
      <c r="A68" s="141">
        <v>21</v>
      </c>
      <c r="B68" s="64" t="s">
        <v>2665</v>
      </c>
      <c r="C68" s="65" t="s">
        <v>31</v>
      </c>
      <c r="D68" s="118" t="s">
        <v>2719</v>
      </c>
      <c r="E68" s="142">
        <v>42399</v>
      </c>
      <c r="F68" s="142">
        <v>42674</v>
      </c>
      <c r="G68" s="157">
        <f t="shared" si="3"/>
        <v>9.1666666666666661</v>
      </c>
      <c r="H68" s="119" t="s">
        <v>2720</v>
      </c>
      <c r="I68" s="63" t="s">
        <v>163</v>
      </c>
      <c r="J68" s="63" t="s">
        <v>165</v>
      </c>
      <c r="K68" s="120">
        <v>611611584</v>
      </c>
      <c r="L68" s="65" t="s">
        <v>1148</v>
      </c>
      <c r="M68" s="66">
        <v>1</v>
      </c>
      <c r="N68" s="65" t="s">
        <v>27</v>
      </c>
      <c r="O68" s="65" t="s">
        <v>1148</v>
      </c>
      <c r="P68" s="78"/>
    </row>
    <row r="69" spans="1:16" s="7" customFormat="1" ht="24.75" customHeight="1" outlineLevel="1" x14ac:dyDescent="0.25">
      <c r="A69" s="141">
        <v>22</v>
      </c>
      <c r="B69" s="64" t="s">
        <v>2665</v>
      </c>
      <c r="C69" s="65" t="s">
        <v>31</v>
      </c>
      <c r="D69" s="118" t="s">
        <v>2721</v>
      </c>
      <c r="E69" s="142">
        <v>42675</v>
      </c>
      <c r="F69" s="142">
        <v>43039</v>
      </c>
      <c r="G69" s="157">
        <f t="shared" si="3"/>
        <v>12.133333333333333</v>
      </c>
      <c r="H69" s="119" t="s">
        <v>2722</v>
      </c>
      <c r="I69" s="63" t="s">
        <v>163</v>
      </c>
      <c r="J69" s="63" t="s">
        <v>165</v>
      </c>
      <c r="K69" s="120">
        <v>776879450</v>
      </c>
      <c r="L69" s="65" t="s">
        <v>1148</v>
      </c>
      <c r="M69" s="66">
        <v>1</v>
      </c>
      <c r="N69" s="65" t="s">
        <v>27</v>
      </c>
      <c r="O69" s="65" t="s">
        <v>1148</v>
      </c>
      <c r="P69" s="78"/>
    </row>
    <row r="70" spans="1:16" s="7" customFormat="1" ht="24.75" customHeight="1" outlineLevel="1" x14ac:dyDescent="0.25">
      <c r="A70" s="141">
        <v>23</v>
      </c>
      <c r="B70" s="64" t="s">
        <v>2665</v>
      </c>
      <c r="C70" s="65" t="s">
        <v>31</v>
      </c>
      <c r="D70" s="118" t="s">
        <v>2723</v>
      </c>
      <c r="E70" s="142">
        <v>43040</v>
      </c>
      <c r="F70" s="142">
        <v>43404</v>
      </c>
      <c r="G70" s="157">
        <f t="shared" si="3"/>
        <v>12.133333333333333</v>
      </c>
      <c r="H70" s="119" t="s">
        <v>2722</v>
      </c>
      <c r="I70" s="63" t="s">
        <v>163</v>
      </c>
      <c r="J70" s="63" t="s">
        <v>165</v>
      </c>
      <c r="K70" s="120">
        <v>971652946</v>
      </c>
      <c r="L70" s="65" t="s">
        <v>1148</v>
      </c>
      <c r="M70" s="66">
        <v>1</v>
      </c>
      <c r="N70" s="65" t="s">
        <v>27</v>
      </c>
      <c r="O70" s="65" t="s">
        <v>1148</v>
      </c>
      <c r="P70" s="78"/>
    </row>
    <row r="71" spans="1:16" s="7" customFormat="1" ht="24.75" customHeight="1" outlineLevel="1" x14ac:dyDescent="0.25">
      <c r="A71" s="141">
        <v>24</v>
      </c>
      <c r="B71" s="64" t="s">
        <v>2665</v>
      </c>
      <c r="C71" s="65" t="s">
        <v>31</v>
      </c>
      <c r="D71" s="118" t="s">
        <v>2707</v>
      </c>
      <c r="E71" s="142">
        <v>43405</v>
      </c>
      <c r="F71" s="142">
        <v>43441</v>
      </c>
      <c r="G71" s="157">
        <f t="shared" si="3"/>
        <v>1.2</v>
      </c>
      <c r="H71" s="119" t="s">
        <v>2724</v>
      </c>
      <c r="I71" s="63" t="s">
        <v>163</v>
      </c>
      <c r="J71" s="63" t="s">
        <v>165</v>
      </c>
      <c r="K71" s="120">
        <v>102797904</v>
      </c>
      <c r="L71" s="65" t="s">
        <v>1148</v>
      </c>
      <c r="M71" s="66">
        <v>1</v>
      </c>
      <c r="N71" s="65" t="s">
        <v>27</v>
      </c>
      <c r="O71" s="65" t="s">
        <v>1148</v>
      </c>
      <c r="P71" s="78"/>
    </row>
    <row r="72" spans="1:16" s="7" customFormat="1" ht="24.75" customHeight="1" outlineLevel="1" x14ac:dyDescent="0.25">
      <c r="A72" s="141">
        <v>25</v>
      </c>
      <c r="B72" s="64" t="s">
        <v>2665</v>
      </c>
      <c r="C72" s="65" t="s">
        <v>31</v>
      </c>
      <c r="D72" s="118" t="s">
        <v>2692</v>
      </c>
      <c r="E72" s="142">
        <v>43486</v>
      </c>
      <c r="F72" s="142">
        <v>43822</v>
      </c>
      <c r="G72" s="157">
        <f t="shared" si="3"/>
        <v>11.2</v>
      </c>
      <c r="H72" s="119" t="s">
        <v>2725</v>
      </c>
      <c r="I72" s="63" t="s">
        <v>163</v>
      </c>
      <c r="J72" s="63" t="s">
        <v>165</v>
      </c>
      <c r="K72" s="120">
        <v>737228047</v>
      </c>
      <c r="L72" s="65" t="s">
        <v>1148</v>
      </c>
      <c r="M72" s="66">
        <v>1</v>
      </c>
      <c r="N72" s="65" t="s">
        <v>27</v>
      </c>
      <c r="O72" s="65" t="s">
        <v>1148</v>
      </c>
      <c r="P72" s="78"/>
    </row>
    <row r="73" spans="1:16" s="7" customFormat="1" ht="24.75" customHeight="1" outlineLevel="1" x14ac:dyDescent="0.25">
      <c r="A73" s="141">
        <v>26</v>
      </c>
      <c r="B73" s="64"/>
      <c r="C73" s="65"/>
      <c r="D73" s="118"/>
      <c r="E73" s="142"/>
      <c r="F73" s="142"/>
      <c r="G73" s="157" t="str">
        <f t="shared" si="3"/>
        <v/>
      </c>
      <c r="H73" s="119"/>
      <c r="I73" s="63"/>
      <c r="J73" s="63"/>
      <c r="K73" s="120"/>
      <c r="L73" s="65"/>
      <c r="M73" s="66"/>
      <c r="N73" s="65"/>
      <c r="O73" s="65"/>
      <c r="P73" s="78"/>
    </row>
    <row r="74" spans="1:16" s="7" customFormat="1" ht="24.75" customHeight="1" outlineLevel="1" x14ac:dyDescent="0.25">
      <c r="A74" s="141">
        <v>27</v>
      </c>
      <c r="B74" s="64"/>
      <c r="C74" s="65"/>
      <c r="D74" s="118"/>
      <c r="E74" s="142"/>
      <c r="F74" s="142"/>
      <c r="G74" s="157" t="str">
        <f t="shared" si="3"/>
        <v/>
      </c>
      <c r="H74" s="119"/>
      <c r="I74" s="63"/>
      <c r="J74" s="63"/>
      <c r="K74" s="120"/>
      <c r="L74" s="65"/>
      <c r="M74" s="66"/>
      <c r="N74" s="65"/>
      <c r="O74" s="65"/>
      <c r="P74" s="78"/>
    </row>
    <row r="75" spans="1:16" s="7" customFormat="1" ht="24.75" customHeight="1" outlineLevel="1" x14ac:dyDescent="0.25">
      <c r="A75" s="141">
        <v>28</v>
      </c>
      <c r="B75" s="64"/>
      <c r="C75" s="65"/>
      <c r="D75" s="118"/>
      <c r="E75" s="142"/>
      <c r="F75" s="142"/>
      <c r="G75" s="157" t="str">
        <f t="shared" si="3"/>
        <v/>
      </c>
      <c r="H75" s="119"/>
      <c r="I75" s="63"/>
      <c r="J75" s="63"/>
      <c r="K75" s="120"/>
      <c r="L75" s="65"/>
      <c r="M75" s="66"/>
      <c r="N75" s="65"/>
      <c r="O75" s="65"/>
      <c r="P75" s="78"/>
    </row>
    <row r="76" spans="1:16" s="7" customFormat="1" ht="24.75" customHeight="1" outlineLevel="1" x14ac:dyDescent="0.25">
      <c r="A76" s="141">
        <v>29</v>
      </c>
      <c r="B76" s="64"/>
      <c r="C76" s="65"/>
      <c r="D76" s="118"/>
      <c r="E76" s="142"/>
      <c r="F76" s="142"/>
      <c r="G76" s="157" t="str">
        <f t="shared" si="3"/>
        <v/>
      </c>
      <c r="H76" s="119"/>
      <c r="I76" s="63"/>
      <c r="J76" s="63"/>
      <c r="K76" s="120"/>
      <c r="L76" s="65"/>
      <c r="M76" s="66"/>
      <c r="N76" s="65"/>
      <c r="O76" s="65"/>
      <c r="P76" s="78"/>
    </row>
    <row r="77" spans="1:16" s="7" customFormat="1" ht="24.75" customHeight="1" outlineLevel="1" x14ac:dyDescent="0.25">
      <c r="A77" s="141">
        <v>30</v>
      </c>
      <c r="B77" s="64"/>
      <c r="C77" s="65"/>
      <c r="D77" s="118"/>
      <c r="E77" s="142"/>
      <c r="F77" s="142"/>
      <c r="G77" s="157" t="str">
        <f t="shared" si="3"/>
        <v/>
      </c>
      <c r="H77" s="119"/>
      <c r="I77" s="63"/>
      <c r="J77" s="63"/>
      <c r="K77" s="120"/>
      <c r="L77" s="65"/>
      <c r="M77" s="66"/>
      <c r="N77" s="65"/>
      <c r="O77" s="65"/>
      <c r="P77" s="78"/>
    </row>
    <row r="78" spans="1:16" s="7" customFormat="1" ht="24.75" customHeight="1" outlineLevel="1" x14ac:dyDescent="0.25">
      <c r="A78" s="141">
        <v>31</v>
      </c>
      <c r="B78" s="64"/>
      <c r="C78" s="65"/>
      <c r="D78" s="118"/>
      <c r="E78" s="142"/>
      <c r="F78" s="142"/>
      <c r="G78" s="157" t="str">
        <f t="shared" si="3"/>
        <v/>
      </c>
      <c r="H78" s="119"/>
      <c r="I78" s="63"/>
      <c r="J78" s="63"/>
      <c r="K78" s="120"/>
      <c r="L78" s="65"/>
      <c r="M78" s="66"/>
      <c r="N78" s="65"/>
      <c r="O78" s="65"/>
      <c r="P78" s="78"/>
    </row>
    <row r="79" spans="1:16" s="7" customFormat="1" ht="24.75" customHeight="1" outlineLevel="1" x14ac:dyDescent="0.25">
      <c r="A79" s="141">
        <v>32</v>
      </c>
      <c r="B79" s="64"/>
      <c r="C79" s="65"/>
      <c r="D79" s="118"/>
      <c r="E79" s="142"/>
      <c r="F79" s="142"/>
      <c r="G79" s="157" t="str">
        <f t="shared" si="3"/>
        <v/>
      </c>
      <c r="H79" s="119"/>
      <c r="I79" s="63"/>
      <c r="J79" s="63"/>
      <c r="K79" s="120"/>
      <c r="L79" s="65"/>
      <c r="M79" s="66"/>
      <c r="N79" s="65"/>
      <c r="O79" s="65"/>
      <c r="P79" s="78"/>
    </row>
    <row r="80" spans="1:16" s="7" customFormat="1" ht="24.75" customHeight="1" outlineLevel="1" x14ac:dyDescent="0.25">
      <c r="A80" s="141">
        <v>33</v>
      </c>
      <c r="B80" s="64"/>
      <c r="C80" s="65"/>
      <c r="D80" s="118"/>
      <c r="E80" s="142"/>
      <c r="F80" s="142"/>
      <c r="G80" s="157" t="str">
        <f t="shared" si="3"/>
        <v/>
      </c>
      <c r="H80" s="119"/>
      <c r="I80" s="63"/>
      <c r="J80" s="63"/>
      <c r="K80" s="120"/>
      <c r="L80" s="65"/>
      <c r="M80" s="66"/>
      <c r="N80" s="65"/>
      <c r="O80" s="65"/>
      <c r="P80" s="78"/>
    </row>
    <row r="81" spans="1:16" s="7" customFormat="1" ht="24.75" customHeight="1" outlineLevel="1" x14ac:dyDescent="0.25">
      <c r="A81" s="141">
        <v>34</v>
      </c>
      <c r="B81" s="64"/>
      <c r="C81" s="65"/>
      <c r="D81" s="118"/>
      <c r="E81" s="142"/>
      <c r="F81" s="142"/>
      <c r="G81" s="157" t="str">
        <f t="shared" si="3"/>
        <v/>
      </c>
      <c r="H81" s="119"/>
      <c r="I81" s="63"/>
      <c r="J81" s="63"/>
      <c r="K81" s="120"/>
      <c r="L81" s="65"/>
      <c r="M81" s="66"/>
      <c r="N81" s="65"/>
      <c r="O81" s="65"/>
      <c r="P81" s="78"/>
    </row>
    <row r="82" spans="1:16" s="7" customFormat="1" ht="24.75" customHeight="1" outlineLevel="1" x14ac:dyDescent="0.25">
      <c r="A82" s="141">
        <v>35</v>
      </c>
      <c r="B82" s="64"/>
      <c r="C82" s="65"/>
      <c r="D82" s="118"/>
      <c r="E82" s="142"/>
      <c r="F82" s="142"/>
      <c r="G82" s="157" t="str">
        <f t="shared" si="3"/>
        <v/>
      </c>
      <c r="H82" s="119"/>
      <c r="I82" s="63"/>
      <c r="J82" s="63"/>
      <c r="K82" s="120"/>
      <c r="L82" s="65"/>
      <c r="M82" s="66"/>
      <c r="N82" s="65"/>
      <c r="O82" s="65"/>
      <c r="P82" s="78"/>
    </row>
    <row r="83" spans="1:16" s="7" customFormat="1" ht="24.75" customHeight="1" outlineLevel="1" x14ac:dyDescent="0.25">
      <c r="A83" s="141">
        <v>36</v>
      </c>
      <c r="B83" s="64"/>
      <c r="C83" s="65"/>
      <c r="D83" s="118"/>
      <c r="E83" s="142"/>
      <c r="F83" s="142"/>
      <c r="G83" s="157" t="str">
        <f t="shared" si="3"/>
        <v/>
      </c>
      <c r="H83" s="119"/>
      <c r="I83" s="63"/>
      <c r="J83" s="63"/>
      <c r="K83" s="120"/>
      <c r="L83" s="65"/>
      <c r="M83" s="66"/>
      <c r="N83" s="65"/>
      <c r="O83" s="65"/>
      <c r="P83" s="78"/>
    </row>
    <row r="84" spans="1:16" s="7" customFormat="1" ht="24.75" customHeight="1" outlineLevel="1" x14ac:dyDescent="0.25">
      <c r="A84" s="141">
        <v>37</v>
      </c>
      <c r="B84" s="64"/>
      <c r="C84" s="65"/>
      <c r="D84" s="118"/>
      <c r="E84" s="142"/>
      <c r="F84" s="142"/>
      <c r="G84" s="157" t="str">
        <f t="shared" si="3"/>
        <v/>
      </c>
      <c r="H84" s="119"/>
      <c r="I84" s="63"/>
      <c r="J84" s="63"/>
      <c r="K84" s="120"/>
      <c r="L84" s="65"/>
      <c r="M84" s="66"/>
      <c r="N84" s="65"/>
      <c r="O84" s="65"/>
      <c r="P84" s="78"/>
    </row>
    <row r="85" spans="1:16" s="7" customFormat="1" ht="24.75" customHeight="1" outlineLevel="1" x14ac:dyDescent="0.25">
      <c r="A85" s="141">
        <v>38</v>
      </c>
      <c r="B85" s="64"/>
      <c r="C85" s="65"/>
      <c r="D85" s="118"/>
      <c r="E85" s="142"/>
      <c r="F85" s="142"/>
      <c r="G85" s="157" t="str">
        <f t="shared" si="3"/>
        <v/>
      </c>
      <c r="H85" s="119"/>
      <c r="I85" s="63"/>
      <c r="J85" s="63"/>
      <c r="K85" s="120"/>
      <c r="L85" s="65"/>
      <c r="M85" s="66"/>
      <c r="N85" s="65"/>
      <c r="O85" s="65"/>
      <c r="P85" s="78"/>
    </row>
    <row r="86" spans="1:16" s="7" customFormat="1" ht="24.75" customHeight="1" outlineLevel="1" x14ac:dyDescent="0.25">
      <c r="A86" s="141">
        <v>39</v>
      </c>
      <c r="B86" s="64"/>
      <c r="C86" s="65"/>
      <c r="D86" s="118"/>
      <c r="E86" s="142"/>
      <c r="F86" s="142"/>
      <c r="G86" s="157" t="str">
        <f t="shared" si="3"/>
        <v/>
      </c>
      <c r="H86" s="119"/>
      <c r="I86" s="63"/>
      <c r="J86" s="63"/>
      <c r="K86" s="120"/>
      <c r="L86" s="65"/>
      <c r="M86" s="66"/>
      <c r="N86" s="65"/>
      <c r="O86" s="65"/>
      <c r="P86" s="78"/>
    </row>
    <row r="87" spans="1:16" s="7" customFormat="1" ht="24.75" customHeight="1" outlineLevel="1" x14ac:dyDescent="0.25">
      <c r="A87" s="141">
        <v>40</v>
      </c>
      <c r="B87" s="64"/>
      <c r="C87" s="65"/>
      <c r="D87" s="118"/>
      <c r="E87" s="142"/>
      <c r="F87" s="142"/>
      <c r="G87" s="157" t="str">
        <f t="shared" si="3"/>
        <v/>
      </c>
      <c r="H87" s="119"/>
      <c r="I87" s="63"/>
      <c r="J87" s="63"/>
      <c r="K87" s="120"/>
      <c r="L87" s="65"/>
      <c r="M87" s="66"/>
      <c r="N87" s="65"/>
      <c r="O87" s="65"/>
      <c r="P87" s="78"/>
    </row>
    <row r="88" spans="1:16" s="7" customFormat="1" ht="24.75" customHeight="1" outlineLevel="1" x14ac:dyDescent="0.25">
      <c r="A88" s="141">
        <v>41</v>
      </c>
      <c r="B88" s="64"/>
      <c r="C88" s="65"/>
      <c r="D88" s="118"/>
      <c r="E88" s="142"/>
      <c r="F88" s="142"/>
      <c r="G88" s="157" t="str">
        <f t="shared" si="3"/>
        <v/>
      </c>
      <c r="H88" s="119"/>
      <c r="I88" s="63"/>
      <c r="J88" s="63"/>
      <c r="K88" s="120"/>
      <c r="L88" s="65"/>
      <c r="M88" s="66"/>
      <c r="N88" s="65"/>
      <c r="O88" s="65"/>
      <c r="P88" s="78"/>
    </row>
    <row r="89" spans="1:16" s="7" customFormat="1" ht="24.75" customHeight="1" outlineLevel="1" x14ac:dyDescent="0.25">
      <c r="A89" s="141">
        <v>42</v>
      </c>
      <c r="B89" s="64"/>
      <c r="C89" s="65"/>
      <c r="D89" s="118"/>
      <c r="E89" s="142"/>
      <c r="F89" s="142"/>
      <c r="G89" s="157" t="str">
        <f t="shared" si="3"/>
        <v/>
      </c>
      <c r="H89" s="119"/>
      <c r="I89" s="63"/>
      <c r="J89" s="63"/>
      <c r="K89" s="120"/>
      <c r="L89" s="65"/>
      <c r="M89" s="66"/>
      <c r="N89" s="65"/>
      <c r="O89" s="65"/>
      <c r="P89" s="78"/>
    </row>
    <row r="90" spans="1:16" s="7" customFormat="1" ht="24.75" customHeight="1" outlineLevel="1" x14ac:dyDescent="0.25">
      <c r="A90" s="141">
        <v>43</v>
      </c>
      <c r="B90" s="64"/>
      <c r="C90" s="65"/>
      <c r="D90" s="118"/>
      <c r="E90" s="142"/>
      <c r="F90" s="142"/>
      <c r="G90" s="157" t="str">
        <f t="shared" si="3"/>
        <v/>
      </c>
      <c r="H90" s="119"/>
      <c r="I90" s="63"/>
      <c r="J90" s="63"/>
      <c r="K90" s="120"/>
      <c r="L90" s="65"/>
      <c r="M90" s="66"/>
      <c r="N90" s="65"/>
      <c r="O90" s="65"/>
      <c r="P90" s="78"/>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8"/>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8"/>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8"/>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8"/>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8"/>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8"/>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8"/>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8"/>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8"/>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8"/>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8"/>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8"/>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8"/>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8"/>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8"/>
    </row>
    <row r="106" spans="1:16" s="7" customFormat="1" ht="24.75" customHeight="1" outlineLevel="1" x14ac:dyDescent="0.25">
      <c r="A106" s="141">
        <v>59</v>
      </c>
      <c r="B106" s="64"/>
      <c r="C106" s="65"/>
      <c r="D106" s="118"/>
      <c r="E106" s="142"/>
      <c r="F106" s="142"/>
      <c r="G106" s="157" t="str">
        <f t="shared" si="3"/>
        <v/>
      </c>
      <c r="H106" s="119"/>
      <c r="I106" s="63"/>
      <c r="J106" s="63"/>
      <c r="K106" s="120"/>
      <c r="L106" s="65"/>
      <c r="M106" s="66"/>
      <c r="N106" s="65"/>
      <c r="O106" s="65"/>
      <c r="P106" s="78"/>
    </row>
    <row r="107" spans="1:16" s="7" customFormat="1" ht="24.75" customHeight="1" outlineLevel="1" x14ac:dyDescent="0.25">
      <c r="A107" s="141">
        <v>60</v>
      </c>
      <c r="B107" s="64"/>
      <c r="C107" s="65"/>
      <c r="D107" s="118"/>
      <c r="E107" s="142"/>
      <c r="F107" s="142"/>
      <c r="G107" s="157" t="str">
        <f t="shared" si="3"/>
        <v/>
      </c>
      <c r="H107" s="119"/>
      <c r="I107" s="63"/>
      <c r="J107" s="63"/>
      <c r="K107" s="120"/>
      <c r="L107" s="65"/>
      <c r="M107" s="66"/>
      <c r="N107" s="65"/>
      <c r="O107" s="65"/>
      <c r="P107" s="78"/>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5"/>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8" t="s">
        <v>2699</v>
      </c>
      <c r="E114" s="142">
        <v>43882</v>
      </c>
      <c r="F114" s="142">
        <v>44196</v>
      </c>
      <c r="G114" s="157">
        <f>IF(AND(E114&lt;&gt;"",F114&lt;&gt;""),((F114-E114)/30),"")</f>
        <v>10.466666666666667</v>
      </c>
      <c r="H114" s="119" t="s">
        <v>2726</v>
      </c>
      <c r="I114" s="118" t="s">
        <v>64</v>
      </c>
      <c r="J114" s="118" t="s">
        <v>377</v>
      </c>
      <c r="K114" s="120">
        <v>1233708438</v>
      </c>
      <c r="L114" s="99">
        <f>+IF(AND(K114&gt;0,O114="Ejecución"),(K114/877802)*Tabla28[[#This Row],[% participación]],IF(AND(K114&gt;0,O114&lt;&gt;"Ejecución"),"-",""))</f>
        <v>1405.451842214987</v>
      </c>
      <c r="M114" s="121" t="s">
        <v>1148</v>
      </c>
      <c r="N114" s="170">
        <v>1</v>
      </c>
      <c r="O114" s="159" t="s">
        <v>1150</v>
      </c>
      <c r="P114" s="77"/>
    </row>
    <row r="115" spans="1:16" s="6" customFormat="1" ht="24.75" customHeight="1" x14ac:dyDescent="0.25">
      <c r="A115" s="140">
        <v>2</v>
      </c>
      <c r="B115" s="158" t="s">
        <v>2665</v>
      </c>
      <c r="C115" s="160" t="s">
        <v>31</v>
      </c>
      <c r="D115" s="118" t="s">
        <v>2698</v>
      </c>
      <c r="E115" s="142">
        <v>43885</v>
      </c>
      <c r="F115" s="142">
        <v>44196</v>
      </c>
      <c r="G115" s="157">
        <f t="shared" ref="G115:G116" si="4">IF(AND(E115&lt;&gt;"",F115&lt;&gt;""),((F115-E115)/30),"")</f>
        <v>10.366666666666667</v>
      </c>
      <c r="H115" s="119" t="s">
        <v>2727</v>
      </c>
      <c r="I115" s="118" t="s">
        <v>1156</v>
      </c>
      <c r="J115" s="118" t="s">
        <v>188</v>
      </c>
      <c r="K115" s="67">
        <v>6267350989</v>
      </c>
      <c r="L115" s="99">
        <f>+IF(AND(K115&gt;0,O115="Ejecución"),(K115/877802)*Tabla28[[#This Row],[% participación]],IF(AND(K115&gt;0,O115&lt;&gt;"Ejecución"),"-",""))</f>
        <v>7139.8230910843222</v>
      </c>
      <c r="M115" s="65" t="s">
        <v>1148</v>
      </c>
      <c r="N115" s="170">
        <v>1</v>
      </c>
      <c r="O115" s="159" t="s">
        <v>1150</v>
      </c>
      <c r="P115" s="77"/>
    </row>
    <row r="116" spans="1:16" s="6" customFormat="1" ht="24.75" customHeight="1" x14ac:dyDescent="0.25">
      <c r="A116" s="140">
        <v>3</v>
      </c>
      <c r="B116" s="158" t="s">
        <v>2665</v>
      </c>
      <c r="C116" s="160" t="s">
        <v>31</v>
      </c>
      <c r="D116" s="118" t="s">
        <v>2702</v>
      </c>
      <c r="E116" s="142">
        <v>43885</v>
      </c>
      <c r="F116" s="142">
        <v>44196</v>
      </c>
      <c r="G116" s="157">
        <f t="shared" si="4"/>
        <v>10.366666666666667</v>
      </c>
      <c r="H116" s="119" t="s">
        <v>2728</v>
      </c>
      <c r="I116" s="118" t="s">
        <v>163</v>
      </c>
      <c r="J116" s="118" t="s">
        <v>165</v>
      </c>
      <c r="K116" s="67">
        <v>2630819821</v>
      </c>
      <c r="L116" s="99">
        <f>+IF(AND(K116&gt;0,O116="Ejecución"),(K116/877802)*Tabla28[[#This Row],[% participación]],IF(AND(K116&gt;0,O116&lt;&gt;"Ejecución"),"-",""))</f>
        <v>2997.0538014267454</v>
      </c>
      <c r="M116" s="65" t="s">
        <v>1148</v>
      </c>
      <c r="N116" s="170">
        <v>1</v>
      </c>
      <c r="O116" s="159" t="s">
        <v>1150</v>
      </c>
      <c r="P116" s="77"/>
    </row>
    <row r="117" spans="1:16" s="6" customFormat="1" ht="24.75" customHeight="1" outlineLevel="1" x14ac:dyDescent="0.25">
      <c r="A117" s="140">
        <v>4</v>
      </c>
      <c r="B117" s="158" t="s">
        <v>2665</v>
      </c>
      <c r="C117" s="160" t="s">
        <v>31</v>
      </c>
      <c r="D117" s="118" t="s">
        <v>2729</v>
      </c>
      <c r="E117" s="142">
        <v>43881</v>
      </c>
      <c r="F117" s="142">
        <v>44196</v>
      </c>
      <c r="G117" s="157">
        <f t="shared" ref="G117:G159" si="5">IF(AND(E117&lt;&gt;"",F117&lt;&gt;""),((F117-E117)/30),"")</f>
        <v>10.5</v>
      </c>
      <c r="H117" s="119" t="s">
        <v>2730</v>
      </c>
      <c r="I117" s="118" t="s">
        <v>887</v>
      </c>
      <c r="J117" s="118" t="s">
        <v>889</v>
      </c>
      <c r="K117" s="67">
        <v>558108896</v>
      </c>
      <c r="L117" s="99">
        <f>+IF(AND(K117&gt;0,O117="Ejecución"),(K117/877802)*Tabla28[[#This Row],[% participación]],IF(AND(K117&gt;0,O117&lt;&gt;"Ejecución"),"-",""))</f>
        <v>635.80271633010636</v>
      </c>
      <c r="M117" s="65" t="s">
        <v>1148</v>
      </c>
      <c r="N117" s="170">
        <f>+IF(M118="No",1,IF(M118="Si","Ingrese %",""))</f>
        <v>1</v>
      </c>
      <c r="O117" s="159" t="s">
        <v>1150</v>
      </c>
      <c r="P117" s="77"/>
    </row>
    <row r="118" spans="1:16" s="7" customFormat="1" ht="24.75" customHeight="1" outlineLevel="1" x14ac:dyDescent="0.25">
      <c r="A118" s="141">
        <v>5</v>
      </c>
      <c r="B118" s="158" t="s">
        <v>2665</v>
      </c>
      <c r="C118" s="160" t="s">
        <v>31</v>
      </c>
      <c r="D118" s="118" t="s">
        <v>2700</v>
      </c>
      <c r="E118" s="142">
        <v>43885</v>
      </c>
      <c r="F118" s="142">
        <v>44196</v>
      </c>
      <c r="G118" s="157">
        <f t="shared" si="5"/>
        <v>10.366666666666667</v>
      </c>
      <c r="H118" s="119" t="s">
        <v>2731</v>
      </c>
      <c r="I118" s="118" t="s">
        <v>1157</v>
      </c>
      <c r="J118" s="118" t="s">
        <v>845</v>
      </c>
      <c r="K118" s="67">
        <v>679695300</v>
      </c>
      <c r="L118" s="99">
        <f>+IF(AND(K118&gt;0,O118="Ejecución"),(K118/877802)*Tabla28[[#This Row],[% participación]],IF(AND(K118&gt;0,O118&lt;&gt;"Ejecución"),"-",""))</f>
        <v>774.3150505467064</v>
      </c>
      <c r="M118" s="65" t="s">
        <v>1148</v>
      </c>
      <c r="N118" s="170">
        <f t="shared" ref="N118:N160" si="6">+IF(M118="No",1,IF(M118="Si","Ingrese %",""))</f>
        <v>1</v>
      </c>
      <c r="O118" s="159" t="s">
        <v>1150</v>
      </c>
      <c r="P118" s="78"/>
    </row>
    <row r="119" spans="1:16" s="7" customFormat="1" ht="24.75" customHeight="1" outlineLevel="1" x14ac:dyDescent="0.25">
      <c r="A119" s="141">
        <v>6</v>
      </c>
      <c r="B119" s="158" t="s">
        <v>2665</v>
      </c>
      <c r="C119" s="160" t="s">
        <v>31</v>
      </c>
      <c r="D119" s="118" t="s">
        <v>2701</v>
      </c>
      <c r="E119" s="142">
        <v>44166</v>
      </c>
      <c r="F119" s="142">
        <v>44773</v>
      </c>
      <c r="G119" s="157">
        <f t="shared" si="5"/>
        <v>20.233333333333334</v>
      </c>
      <c r="H119" s="119" t="s">
        <v>2732</v>
      </c>
      <c r="I119" s="118" t="s">
        <v>1157</v>
      </c>
      <c r="J119" s="118" t="s">
        <v>837</v>
      </c>
      <c r="K119" s="67">
        <v>1255721089</v>
      </c>
      <c r="L119" s="99">
        <f>+IF(AND(K119&gt;0,O119="Ejecución"),(K119/877802)*Tabla28[[#This Row],[% participación]],IF(AND(K119&gt;0,O119&lt;&gt;"Ejecución"),"-",""))</f>
        <v>1430.5288538873231</v>
      </c>
      <c r="M119" s="65" t="s">
        <v>1148</v>
      </c>
      <c r="N119" s="170">
        <f t="shared" si="6"/>
        <v>1</v>
      </c>
      <c r="O119" s="159" t="s">
        <v>1150</v>
      </c>
      <c r="P119" s="78"/>
    </row>
    <row r="120" spans="1:16" s="7" customFormat="1" ht="24.75" customHeight="1" outlineLevel="1" x14ac:dyDescent="0.25">
      <c r="A120" s="141">
        <v>7</v>
      </c>
      <c r="B120" s="158" t="s">
        <v>2665</v>
      </c>
      <c r="C120" s="160" t="s">
        <v>31</v>
      </c>
      <c r="D120" s="118" t="s">
        <v>2703</v>
      </c>
      <c r="E120" s="142">
        <v>43882</v>
      </c>
      <c r="F120" s="142">
        <v>44196</v>
      </c>
      <c r="G120" s="157">
        <f t="shared" si="5"/>
        <v>10.466666666666667</v>
      </c>
      <c r="H120" s="117" t="s">
        <v>2733</v>
      </c>
      <c r="I120" s="118" t="s">
        <v>1155</v>
      </c>
      <c r="J120" s="118" t="s">
        <v>1035</v>
      </c>
      <c r="K120" s="67">
        <v>1133220352</v>
      </c>
      <c r="L120" s="99">
        <f>+IF(AND(K120&gt;0,O120="Ejecución"),(K120/877802)*Tabla28[[#This Row],[% participación]],IF(AND(K120&gt;0,O120&lt;&gt;"Ejecución"),"-",""))</f>
        <v>1290.9749032241896</v>
      </c>
      <c r="M120" s="65" t="s">
        <v>1148</v>
      </c>
      <c r="N120" s="170">
        <f t="shared" si="6"/>
        <v>1</v>
      </c>
      <c r="O120" s="159" t="s">
        <v>1150</v>
      </c>
      <c r="P120" s="78"/>
    </row>
    <row r="121" spans="1:16" s="7" customFormat="1" ht="24.75" customHeight="1" outlineLevel="1" x14ac:dyDescent="0.25">
      <c r="A121" s="141">
        <v>8</v>
      </c>
      <c r="B121" s="158" t="s">
        <v>2665</v>
      </c>
      <c r="C121" s="160" t="s">
        <v>31</v>
      </c>
      <c r="D121" s="118" t="s">
        <v>2704</v>
      </c>
      <c r="E121" s="142">
        <v>43882</v>
      </c>
      <c r="F121" s="142">
        <v>44196</v>
      </c>
      <c r="G121" s="157">
        <f t="shared" si="5"/>
        <v>10.466666666666667</v>
      </c>
      <c r="H121" s="117" t="s">
        <v>2733</v>
      </c>
      <c r="I121" s="118" t="s">
        <v>1155</v>
      </c>
      <c r="J121" s="118" t="s">
        <v>1035</v>
      </c>
      <c r="K121" s="67">
        <v>561223317</v>
      </c>
      <c r="L121" s="99">
        <f>+IF(AND(K121&gt;0,O121="Ejecución"),(K121/877802)*Tabla28[[#This Row],[% participación]],IF(AND(K121&gt;0,O121&lt;&gt;"Ejecución"),"-",""))</f>
        <v>639.35069298087728</v>
      </c>
      <c r="M121" s="65" t="s">
        <v>1148</v>
      </c>
      <c r="N121" s="170">
        <f t="shared" si="6"/>
        <v>1</v>
      </c>
      <c r="O121" s="159" t="s">
        <v>1150</v>
      </c>
      <c r="P121" s="78"/>
    </row>
    <row r="122" spans="1:16" s="7" customFormat="1" ht="24.75" customHeight="1" outlineLevel="1" x14ac:dyDescent="0.25">
      <c r="A122" s="141">
        <v>9</v>
      </c>
      <c r="B122" s="158" t="s">
        <v>2665</v>
      </c>
      <c r="C122" s="160" t="s">
        <v>31</v>
      </c>
      <c r="D122" s="118" t="s">
        <v>2705</v>
      </c>
      <c r="E122" s="142">
        <v>43882</v>
      </c>
      <c r="F122" s="142">
        <v>44196</v>
      </c>
      <c r="G122" s="157">
        <f t="shared" si="5"/>
        <v>10.466666666666667</v>
      </c>
      <c r="H122" s="117" t="s">
        <v>2733</v>
      </c>
      <c r="I122" s="118" t="s">
        <v>1155</v>
      </c>
      <c r="J122" s="118" t="s">
        <v>1035</v>
      </c>
      <c r="K122" s="67">
        <v>1444480039</v>
      </c>
      <c r="L122" s="99">
        <f>+IF(AND(K122&gt;0,O122="Ejecución"),(K122/877802)*Tabla28[[#This Row],[% participación]],IF(AND(K122&gt;0,O122&lt;&gt;"Ejecución"),"-",""))</f>
        <v>1645.5647617572072</v>
      </c>
      <c r="M122" s="65" t="s">
        <v>1148</v>
      </c>
      <c r="N122" s="170">
        <f t="shared" si="6"/>
        <v>1</v>
      </c>
      <c r="O122" s="159" t="s">
        <v>1150</v>
      </c>
      <c r="P122" s="78"/>
    </row>
    <row r="123" spans="1:16" s="7" customFormat="1" ht="24.75" customHeight="1" outlineLevel="1" x14ac:dyDescent="0.25">
      <c r="A123" s="141">
        <v>10</v>
      </c>
      <c r="B123" s="158" t="s">
        <v>2665</v>
      </c>
      <c r="C123" s="160" t="s">
        <v>31</v>
      </c>
      <c r="D123" s="118" t="s">
        <v>2706</v>
      </c>
      <c r="E123" s="142">
        <v>43882</v>
      </c>
      <c r="F123" s="142">
        <v>44196</v>
      </c>
      <c r="G123" s="157">
        <f t="shared" si="5"/>
        <v>10.466666666666667</v>
      </c>
      <c r="H123" s="117" t="s">
        <v>2733</v>
      </c>
      <c r="I123" s="118" t="s">
        <v>1155</v>
      </c>
      <c r="J123" s="118" t="s">
        <v>1035</v>
      </c>
      <c r="K123" s="67">
        <v>752589090</v>
      </c>
      <c r="L123" s="99">
        <f>+IF(AND(K123&gt;0,O123="Ejecución"),(K123/877802)*Tabla28[[#This Row],[% participación]],IF(AND(K123&gt;0,O123&lt;&gt;"Ejecución"),"-",""))</f>
        <v>857.35631725605549</v>
      </c>
      <c r="M123" s="65" t="s">
        <v>1148</v>
      </c>
      <c r="N123" s="170">
        <f t="shared" si="6"/>
        <v>1</v>
      </c>
      <c r="O123" s="159" t="s">
        <v>1150</v>
      </c>
      <c r="P123" s="78"/>
    </row>
    <row r="124" spans="1:16" s="7" customFormat="1" ht="24.75" customHeight="1" outlineLevel="1" x14ac:dyDescent="0.25">
      <c r="A124" s="141">
        <v>11</v>
      </c>
      <c r="B124" s="158" t="s">
        <v>2665</v>
      </c>
      <c r="C124" s="160" t="s">
        <v>31</v>
      </c>
      <c r="D124" s="118"/>
      <c r="E124" s="142"/>
      <c r="F124" s="142"/>
      <c r="G124" s="157" t="str">
        <f t="shared" si="5"/>
        <v/>
      </c>
      <c r="H124" s="119"/>
      <c r="I124" s="63"/>
      <c r="J124" s="63"/>
      <c r="K124" s="67"/>
      <c r="L124" s="99" t="str">
        <f>+IF(AND(K124&gt;0,O124="Ejecución"),(K124/877802)*Tabla28[[#This Row],[% participación]],IF(AND(K124&gt;0,O124&lt;&gt;"Ejecución"),"-",""))</f>
        <v/>
      </c>
      <c r="M124" s="65" t="s">
        <v>1148</v>
      </c>
      <c r="N124" s="170">
        <f t="shared" si="6"/>
        <v>1</v>
      </c>
      <c r="O124" s="159" t="s">
        <v>1150</v>
      </c>
      <c r="P124" s="78"/>
    </row>
    <row r="125" spans="1:16" s="7" customFormat="1" ht="24.75" customHeight="1" outlineLevel="1" x14ac:dyDescent="0.25">
      <c r="A125" s="141">
        <v>12</v>
      </c>
      <c r="B125" s="158" t="s">
        <v>2665</v>
      </c>
      <c r="C125" s="160" t="s">
        <v>31</v>
      </c>
      <c r="D125" s="118"/>
      <c r="E125" s="142"/>
      <c r="F125" s="142"/>
      <c r="G125" s="157" t="str">
        <f t="shared" si="5"/>
        <v/>
      </c>
      <c r="H125" s="119"/>
      <c r="I125" s="63"/>
      <c r="J125" s="63"/>
      <c r="K125" s="67"/>
      <c r="L125" s="99" t="str">
        <f>+IF(AND(K125&gt;0,O125="Ejecución"),(K125/877802)*Tabla28[[#This Row],[% participación]],IF(AND(K125&gt;0,O125&lt;&gt;"Ejecución"),"-",""))</f>
        <v/>
      </c>
      <c r="M125" s="65" t="s">
        <v>1148</v>
      </c>
      <c r="N125" s="170">
        <f t="shared" si="6"/>
        <v>1</v>
      </c>
      <c r="O125" s="159" t="s">
        <v>1150</v>
      </c>
      <c r="P125" s="78"/>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7"/>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7"/>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7"/>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7"/>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7"/>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7"/>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7"/>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7"/>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7"/>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7"/>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7"/>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7"/>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7"/>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7"/>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7"/>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7"/>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7"/>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7"/>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7"/>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7"/>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7"/>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7"/>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7"/>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7"/>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7"/>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7"/>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7"/>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7"/>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7"/>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7"/>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1">
        <v>43</v>
      </c>
      <c r="B156" s="158" t="s">
        <v>2665</v>
      </c>
      <c r="C156" s="160" t="s">
        <v>31</v>
      </c>
      <c r="D156" s="63"/>
      <c r="E156" s="142"/>
      <c r="F156" s="142"/>
      <c r="G156" s="157" t="str">
        <f t="shared" si="5"/>
        <v/>
      </c>
      <c r="H156" s="64"/>
      <c r="I156" s="63"/>
      <c r="J156" s="63"/>
      <c r="K156" s="67"/>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7"/>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7"/>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7"/>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7"/>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5"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5" t="s">
        <v>26</v>
      </c>
      <c r="E167" s="8"/>
      <c r="F167" s="5"/>
      <c r="G167" s="105" t="s">
        <v>26</v>
      </c>
      <c r="I167" s="212" t="s">
        <v>2643</v>
      </c>
      <c r="J167" s="213"/>
      <c r="K167" s="213"/>
      <c r="L167" s="213"/>
      <c r="M167" s="213"/>
      <c r="N167" s="213"/>
      <c r="O167" s="214"/>
      <c r="U167" s="51"/>
    </row>
    <row r="168" spans="1:28" x14ac:dyDescent="0.25">
      <c r="A168" s="9"/>
      <c r="B168" s="231" t="s">
        <v>2658</v>
      </c>
      <c r="C168" s="231"/>
      <c r="D168" s="231"/>
      <c r="E168" s="8"/>
      <c r="F168" s="5"/>
      <c r="H168" s="80" t="s">
        <v>2657</v>
      </c>
      <c r="I168" s="212"/>
      <c r="J168" s="213"/>
      <c r="K168" s="213"/>
      <c r="L168" s="213"/>
      <c r="M168" s="213"/>
      <c r="N168" s="213"/>
      <c r="O168" s="214"/>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0.01</v>
      </c>
      <c r="G179" s="162">
        <f>IF(F179&gt;0,SUM(E179+F179),"")</f>
        <v>0.03</v>
      </c>
      <c r="H179" s="5"/>
      <c r="I179" s="188" t="s">
        <v>2671</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0.03</v>
      </c>
      <c r="D185" s="90" t="s">
        <v>2628</v>
      </c>
      <c r="E185" s="93">
        <f>+(C185*SUM(K20:K35))</f>
        <v>96545574</v>
      </c>
      <c r="F185" s="91"/>
      <c r="G185" s="92"/>
      <c r="H185" s="87"/>
      <c r="I185" s="89" t="s">
        <v>2627</v>
      </c>
      <c r="J185" s="163">
        <f>+SUM(M179:M183)</f>
        <v>0</v>
      </c>
      <c r="K185" s="233" t="s">
        <v>2628</v>
      </c>
      <c r="L185" s="233"/>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26277</v>
      </c>
      <c r="D193" s="5"/>
      <c r="E193" s="123">
        <v>4277</v>
      </c>
      <c r="F193" s="5"/>
      <c r="G193" s="5"/>
      <c r="H193" s="144" t="s">
        <v>2697</v>
      </c>
      <c r="J193" s="5"/>
      <c r="K193" s="124">
        <v>28246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2737</v>
      </c>
      <c r="J211" s="27" t="s">
        <v>2622</v>
      </c>
      <c r="K211" s="145" t="s">
        <v>2737</v>
      </c>
      <c r="L211" s="21"/>
      <c r="M211" s="21"/>
      <c r="N211" s="21"/>
      <c r="O211" s="8"/>
    </row>
    <row r="212" spans="1:15" x14ac:dyDescent="0.25">
      <c r="A212" s="9"/>
      <c r="B212" s="27" t="s">
        <v>2619</v>
      </c>
      <c r="C212" s="144" t="s">
        <v>2734</v>
      </c>
      <c r="D212" s="21"/>
      <c r="G212" s="27" t="s">
        <v>2621</v>
      </c>
      <c r="H212" s="145" t="s">
        <v>2736</v>
      </c>
      <c r="J212" s="27" t="s">
        <v>2623</v>
      </c>
      <c r="K212" s="144" t="s">
        <v>2735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8:D160 M128:M160 G114:G121 G123 G48:G90 G122 G128:J160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terms/"/>
    <ds:schemaRef ds:uri="a65d333d-5b59-4810-bc94-b80d9325abbc"/>
    <ds:schemaRef ds:uri="http://www.w3.org/XML/1998/namespace"/>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H.I. MALVINAS</cp:lastModifiedBy>
  <cp:lastPrinted>2020-12-26T21:12:08Z</cp:lastPrinted>
  <dcterms:created xsi:type="dcterms:W3CDTF">2020-10-14T21:57:42Z</dcterms:created>
  <dcterms:modified xsi:type="dcterms:W3CDTF">2020-12-26T22:34:56Z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