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RIBGAHOGADMDIR\Desktop\CARGUE BANCO DE OFERENTES INDRIVE\Nueva carpeta\"/>
    </mc:Choice>
  </mc:AlternateContent>
  <xr:revisionPtr revIDLastSave="0" documentId="8_{BABB9B59-EBA5-4C2D-81DA-D20497A5103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70" yWindow="0" windowWidth="23730" windowHeight="129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<sst xmlns="http://schemas.openxmlformats.org/spreadsheetml/2006/main" count="3519" uniqueCount="2850">
  <si>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</si>
  <si>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</si>
  <si>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</si>
  <si>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</si>
  <si>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</si>
  <si>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</si>
  <si>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</si>
  <si>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</si>
  <si>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</si>
  <si>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</si>
  <si>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</si>
  <si>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</si>
  <si>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</si>
  <si>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</si>
  <si>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</si>
  <si>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</si>
  <si>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</si>
  <si>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</si>
  <si>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</si>
  <si>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</si>
  <si>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</si>
  <si>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</si>
  <si>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</si>
  <si>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</si>
  <si>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</si>
  <si>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</si>
  <si>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</si>
  <si>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</si>
  <si>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</si>
  <si>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</si>
  <si>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</si>
  <si>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</si>
  <si>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</si>
  <si>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</si>
  <si>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</si>
  <si>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</si>
  <si>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</si>
  <si>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</si>
  <si>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</si>
  <si>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</si>
  <si>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</si>
  <si>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</si>
  <si>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</si>
  <si>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</si>
  <si>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</si>
  <si>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</si>
  <si>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</si>
  <si>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</si>
  <si>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</si>
  <si>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</si>
  <si>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</si>
  <si>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</si>
  <si>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</si>
  <si>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</si>
  <si>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</si>
  <si>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</si>
  <si>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</si>
  <si>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</si>
  <si>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</si>
  <si>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</si>
  <si>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</si>
  <si>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</si>
  <si>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</si>
  <si>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</si>
  <si>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</si>
  <si>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</si>
  <si>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</si>
  <si>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</si>
  <si>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</si>
  <si>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</si>
  <si>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</si>
  <si>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</si>
  <si>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</si>
  <si>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</si>
  <si>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</si>
  <si>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</si>
  <si>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</si>
  <si>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</si>
  <si>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</si>
  <si>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</si>
  <si>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</si>
  <si>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</si>
  <si>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</si>
  <si>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</si>
  <si>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</si>
  <si>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</si>
  <si>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</si>
  <si>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</si>
  <si>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</si>
  <si>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</si>
  <si>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</si>
  <si>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</si>
  <si>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</si>
  <si>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</si>
  <si>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</si>
  <si>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</si>
  <si>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</si>
  <si>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</si>
  <si>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</si>
  <si>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</si>
  <si>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</si>
  <si>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</si>
  <si>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</si>
  <si>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</si>
  <si>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</si>
  <si>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</si>
  <si>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</si>
  <si>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</si>
  <si>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</si>
  <si>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</si>
  <si>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</si>
  <si>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</si>
  <si>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</si>
  <si>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</si>
  <si>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</si>
  <si>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</si>
  <si>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</si>
  <si>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</si>
  <si>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</si>
  <si>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</si>
  <si>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</si>
  <si>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</si>
  <si>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</si>
  <si>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</si>
  <si>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</si>
  <si>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</si>
  <si>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</si>
  <si>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</si>
  <si>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</si>
  <si>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</si>
  <si>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</si>
  <si>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</si>
  <si>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</si>
  <si>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</si>
  <si>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</si>
  <si>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</si>
  <si>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</si>
  <si>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</si>
  <si>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</si>
  <si>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</si>
  <si>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</si>
  <si>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</si>
  <si>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</si>
  <si>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</si>
  <si>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</si>
  <si>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</si>
  <si>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</si>
  <si>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</si>
  <si>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</si>
  <si>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</si>
  <si>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</si>
  <si>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</si>
  <si>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</si>
  <si>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</si>
  <si>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</si>
  <si>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</si>
  <si>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</si>
  <si>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</si>
  <si>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</si>
  <si>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</si>
  <si>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</si>
  <si>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</si>
  <si>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</si>
  <si>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</si>
  <si>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</si>
  <si>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</si>
  <si>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</si>
  <si>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</si>
  <si>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</si>
  <si>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</si>
  <si>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</si>
  <si>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</si>
  <si>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</si>
  <si>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</si>
  <si>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</si>
  <si>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</si>
  <si>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</si>
  <si>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</si>
  <si>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</si>
  <si>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</si>
  <si>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</si>
  <si>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</si>
  <si>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</si>
  <si>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</si>
  <si>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</si>
  <si>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</si>
  <si>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</si>
  <si>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</si>
  <si>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</si>
  <si>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</si>
  <si>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</si>
  <si>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</si>
  <si>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</si>
  <si>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</si>
  <si>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</si>
  <si>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</si>
  <si>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</si>
  <si>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</si>
  <si>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</si>
  <si>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</si>
  <si>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</si>
  <si>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</si>
  <si>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</si>
  <si>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</si>
  <si>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</si>
  <si>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</si>
  <si>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</si>
  <si>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</si>
  <si>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</si>
  <si>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</si>
  <si>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</si>
  <si>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</si>
  <si>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</si>
  <si>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</si>
  <si>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</si>
  <si>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</si>
  <si>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</si>
  <si>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</si>
  <si>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</si>
  <si>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</si>
  <si>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</si>
  <si>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</si>
  <si>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</si>
  <si>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</si>
  <si>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</si>
  <si>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</si>
  <si>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</si>
  <si>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</si>
  <si>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</si>
  <si>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</si>
  <si>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</si>
  <si>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</si>
  <si>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</si>
  <si>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</si>
  <si>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</si>
  <si>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</si>
  <si>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</si>
  <si>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</si>
  <si>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</si>
  <si>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</si>
  <si>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</si>
  <si>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</si>
  <si>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</si>
  <si>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</si>
  <si>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</si>
  <si>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</si>
  <si>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</si>
  <si>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</si>
  <si>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</si>
  <si>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</si>
  <si>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</si>
  <si>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</si>
  <si>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</si>
  <si>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</si>
  <si>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</si>
  <si>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</si>
  <si>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</si>
  <si>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</si>
  <si>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</si>
  <si>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</si>
  <si>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</si>
  <si>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</si>
  <si>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</si>
  <si>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</si>
  <si>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</si>
  <si>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</si>
  <si>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</si>
  <si>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</si>
  <si>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</si>
  <si>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</si>
  <si>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</si>
  <si>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</si>
  <si>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</si>
  <si>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</si>
  <si>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</si>
  <si>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</si>
  <si>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</si>
  <si>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</si>
  <si>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</si>
  <si>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</si>
  <si>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</si>
  <si>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</si>
  <si>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</si>
  <si>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</si>
  <si>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</si>
  <si>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</si>
  <si>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</si>
  <si>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</si>
  <si>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</si>
  <si>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</si>
  <si>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</si>
  <si>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</si>
  <si>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</si>
  <si>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</si>
  <si>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</si>
  <si>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</si>
  <si>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</si>
  <si>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</si>
  <si>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</si>
  <si>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</si>
  <si>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</si>
  <si>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</si>
  <si>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</si>
  <si>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</si>
  <si>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</si>
  <si>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</si>
  <si>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</si>
  <si>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</si>
  <si>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</si>
  <si>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</si>
  <si>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</si>
  <si>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</si>
  <si>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</si>
  <si>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</si>
  <si>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</si>
  <si>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</si>
  <si>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</si>
  <si>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</si>
  <si>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</si>
  <si>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</si>
  <si>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</si>
  <si>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</si>
  <si>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</si>
  <si>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</si>
  <si>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</si>
  <si>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</si>
  <si>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</si>
  <si>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</si>
  <si>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</si>
  <si>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</si>
  <si>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</si>
  <si>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</si>
  <si>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</si>
  <si>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</si>
  <si>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</si>
  <si>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</si>
  <si>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</si>
  <si>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</si>
  <si>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</si>
  <si>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</si>
  <si>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</si>
  <si>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</si>
  <si>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</si>
  <si>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</si>
  <si>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</si>
  <si>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</si>
  <si>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</si>
  <si>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</si>
  <si>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</si>
  <si>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</si>
  <si>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</si>
  <si>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</si>
  <si>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</si>
  <si>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</si>
  <si>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</si>
  <si>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</si>
  <si>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</si>
  <si>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</si>
  <si>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</si>
  <si>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</si>
  <si>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</si>
  <si>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</si>
  <si>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</si>
  <si>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</si>
  <si>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</si>
  <si>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</si>
  <si>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</si>
  <si>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</si>
  <si>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</si>
  <si>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</si>
  <si>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</si>
  <si>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</si>
  <si>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</si>
  <si>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</si>
  <si>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</si>
  <si>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</si>
  <si>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</si>
  <si>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</si>
  <si>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</si>
  <si>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</si>
  <si>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</si>
  <si>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</si>
  <si>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</si>
  <si>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</si>
  <si>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</si>
  <si>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</si>
  <si>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</si>
  <si>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</si>
  <si>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</si>
  <si>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</si>
  <si>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</si>
  <si>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</si>
  <si>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</si>
  <si>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</si>
  <si>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</si>
  <si>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</si>
  <si>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</si>
  <si>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</si>
  <si>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</si>
  <si>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</si>
  <si>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</si>
  <si>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</si>
  <si>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</si>
  <si>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</si>
  <si>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</si>
  <si>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</si>
  <si>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</si>
  <si>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</si>
  <si>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</si>
  <si>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</si>
  <si>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</si>
  <si>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</si>
  <si>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</si>
  <si>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</si>
  <si>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</si>
  <si>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</si>
  <si>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</si>
  <si>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</si>
  <si>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</si>
  <si>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</si>
  <si>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</si>
  <si>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</si>
  <si>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</si>
  <si>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</si>
  <si>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</si>
  <si>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</si>
  <si>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</si>
  <si>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</si>
  <si>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</si>
  <si>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</si>
  <si>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</si>
  <si>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</si>
  <si>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</si>
  <si>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</si>
  <si>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</si>
  <si>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</si>
  <si>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</si>
  <si>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</si>
  <si>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</si>
  <si>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</si>
  <si>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</si>
  <si>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</si>
  <si>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</si>
  <si>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</si>
  <si>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</si>
  <si>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</si>
  <si>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</si>
  <si>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</si>
  <si>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</si>
  <si>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</si>
  <si>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</si>
  <si>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</si>
  <si>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</si>
  <si>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</si>
  <si>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</si>
  <si>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</si>
  <si>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</si>
  <si>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</si>
  <si>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</si>
  <si>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</si>
  <si>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</si>
  <si>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</si>
  <si>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</si>
  <si>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</si>
  <si>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</si>
  <si>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</si>
  <si>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</si>
  <si>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</si>
  <si>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</si>
  <si>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</si>
  <si>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</si>
  <si>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</si>
  <si>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</si>
  <si>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</si>
  <si>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</si>
  <si>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</si>
  <si>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</si>
  <si>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</si>
  <si>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</si>
  <si>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</si>
  <si>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</si>
  <si>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</si>
  <si>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</si>
  <si>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</si>
  <si>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</si>
  <si>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</si>
  <si>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</si>
  <si>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</si>
  <si>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</si>
  <si>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</si>
  <si>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</si>
  <si>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</si>
  <si>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</si>
  <si>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</si>
  <si>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</si>
  <si>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</si>
  <si>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</si>
  <si>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</si>
  <si>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</si>
  <si>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</si>
  <si>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</si>
  <si>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</si>
  <si>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</si>
  <si>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</si>
  <si>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</si>
  <si>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</si>
  <si>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</si>
  <si>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</si>
  <si>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</si>
  <si>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</si>
  <si>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</si>
  <si>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</si>
  <si>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</si>
  <si>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</si>
  <si>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</si>
  <si>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</si>
  <si>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</si>
  <si>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</si>
  <si>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</si>
  <si>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</si>
  <si>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</si>
  <si>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</si>
  <si>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</si>
  <si>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</si>
  <si>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</si>
  <si>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</si>
  <si>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</si>
  <si>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</si>
  <si>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</si>
  <si>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</si>
  <si>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</si>
  <si>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</si>
  <si>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</si>
  <si>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</si>
  <si>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</si>
  <si>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</si>
  <si>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</si>
  <si>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</si>
  <si>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</si>
  <si>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</si>
  <si>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</si>
  <si>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</si>
  <si>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</si>
  <si>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</si>
  <si>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</si>
  <si>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</si>
  <si>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</si>
  <si>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</si>
  <si>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</si>
  <si>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</si>
  <si>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</si>
  <si>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</si>
  <si>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</si>
  <si>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</si>
  <si>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</si>
  <si>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</si>
  <si>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</si>
  <si>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</si>
  <si>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</si>
  <si>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</si>
  <si>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</si>
  <si>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</si>
  <si>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</si>
  <si>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</si>
  <si>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</si>
  <si>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</si>
  <si>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</si>
  <si>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</si>
  <si>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</si>
  <si>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</si>
  <si>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</si>
  <si>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</si>
  <si>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</si>
  <si>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</si>
  <si>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</si>
  <si>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</si>
  <si>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</si>
  <si>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</si>
  <si>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</si>
  <si>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</si>
  <si>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</si>
  <si>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</si>
  <si>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</si>
  <si>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</si>
  <si>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</si>
  <si>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</si>
  <si>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</si>
  <si>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</si>
  <si>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</si>
  <si>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</si>
  <si>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</si>
  <si>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</si>
  <si>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</si>
  <si>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</si>
  <si>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</si>
  <si>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</si>
  <si>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</si>
  <si>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</si>
  <si>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</si>
  <si>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</si>
  <si>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</si>
  <si>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</si>
  <si>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</si>
  <si>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</si>
  <si>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</si>
  <si>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</si>
  <si>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</si>
  <si>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</si>
  <si>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</si>
  <si>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</si>
  <si>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</si>
  <si>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</si>
  <si>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</si>
  <si>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</si>
  <si>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</si>
  <si>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</si>
  <si>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</si>
  <si>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</si>
  <si>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</si>
  <si>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</si>
  <si>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</si>
  <si>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</si>
  <si>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</si>
  <si>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</si>
  <si>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</si>
  <si>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</si>
  <si>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</si>
  <si>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</si>
  <si>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</si>
  <si>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</si>
  <si>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</si>
  <si>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</si>
  <si>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</si>
  <si>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</si>
  <si>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</si>
  <si>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</si>
  <si>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</si>
  <si>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</si>
  <si>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</si>
  <si>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</si>
  <si>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</si>
  <si>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</si>
  <si>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</si>
  <si>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</si>
  <si>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</si>
  <si>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</si>
  <si>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</si>
  <si>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</si>
  <si>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</si>
  <si>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</si>
  <si>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</si>
  <si>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</si>
  <si>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</si>
  <si>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</si>
  <si>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</si>
  <si>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</si>
  <si>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</si>
  <si>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</si>
  <si>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</si>
  <si>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</si>
  <si>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</si>
  <si>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</si>
  <si>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</si>
  <si>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</si>
  <si>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</si>
  <si>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</si>
  <si>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</si>
  <si>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</si>
  <si>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</si>
  <si>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</si>
  <si>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</si>
  <si>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</si>
  <si>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</si>
  <si>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</si>
  <si>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</si>
  <si>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</si>
  <si>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</si>
  <si>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</si>
  <si>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</si>
  <si>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</si>
  <si>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</si>
  <si>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</si>
  <si>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</si>
  <si>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</si>
  <si>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</si>
  <si>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</si>
  <si>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</si>
  <si>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</si>
  <si>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</si>
  <si>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</si>
  <si>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</si>
  <si>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</si>
  <si>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</si>
  <si>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</si>
  <si>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</si>
  <si>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</si>
  <si>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</si>
  <si>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</si>
  <si>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</si>
  <si>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</si>
  <si>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</si>
  <si>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</si>
  <si>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</si>
  <si>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</si>
  <si>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</si>
  <si>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</si>
  <si>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</si>
  <si>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</si>
  <si>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</si>
  <si>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</si>
  <si>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</si>
  <si>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</si>
  <si>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</si>
  <si>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</si>
  <si>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</si>
  <si>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</si>
  <si>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</si>
  <si>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</si>
  <si>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</si>
  <si>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</si>
  <si>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</si>
  <si>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</si>
  <si>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</si>
  <si>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</si>
  <si>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</si>
  <si>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</si>
  <si>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</si>
  <si>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</si>
  <si>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</si>
  <si>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</si>
  <si>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</si>
  <si>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</si>
  <si>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</si>
  <si>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</si>
  <si>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</si>
  <si>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</si>
  <si>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</si>
  <si>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</si>
  <si>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</si>
  <si>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</si>
  <si>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</si>
  <si>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</si>
  <si>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</si>
  <si>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</si>
  <si>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</si>
  <si>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</si>
  <si>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</si>
  <si>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</si>
  <si>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</si>
  <si>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</si>
  <si>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</si>
  <si>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</si>
  <si>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</si>
  <si>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</si>
  <si>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</si>
  <si>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</si>
  <si>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</si>
  <si>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</si>
  <si>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</si>
  <si>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</si>
  <si>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</si>
  <si>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</si>
  <si>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</si>
  <si>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</si>
  <si>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</si>
  <si>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</si>
  <si>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</si>
  <si>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</si>
  <si>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</si>
  <si>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</si>
  <si>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</si>
  <si>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</si>
  <si>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</si>
  <si>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</si>
  <si>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</si>
  <si>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</si>
  <si>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</si>
  <si>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</si>
  <si>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</si>
  <si>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</si>
  <si>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</si>
  <si>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</si>
  <si>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</si>
  <si>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</si>
  <si>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</si>
  <si>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</si>
  <si>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</si>
  <si>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</si>
  <si>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</si>
  <si>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</si>
  <si>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</si>
  <si>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</si>
  <si>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</si>
  <si>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</si>
  <si>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</si>
  <si>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</si>
  <si>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</si>
  <si>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</si>
  <si>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</si>
  <si>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</si>
  <si>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</si>
  <si>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</si>
  <si>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</si>
  <si>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</si>
  <si>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</si>
  <si>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</si>
  <si>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</si>
  <si>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</si>
  <si>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</si>
  <si>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</si>
  <si>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</si>
  <si>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</si>
  <si>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</si>
  <si>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</si>
  <si>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</si>
  <si>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</si>
  <si>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</si>
  <si>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</si>
  <si>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</si>
  <si>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</si>
  <si>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</si>
  <si>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</si>
  <si>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</si>
  <si>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</si>
  <si>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</si>
  <si>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</si>
  <si>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</si>
  <si>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</si>
  <si>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</si>
  <si>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</si>
  <si>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</si>
  <si>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</si>
  <si>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</si>
  <si>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</si>
  <si>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</si>
  <si>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</si>
  <si>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</si>
  <si>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</si>
  <si>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</si>
  <si>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</si>
  <si>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</si>
  <si>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</si>
  <si>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</si>
  <si>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</si>
  <si>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</si>
  <si>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</si>
  <si>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</si>
  <si>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</si>
  <si>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</si>
  <si>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</si>
  <si>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</si>
  <si>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</si>
  <si>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</si>
  <si>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</si>
  <si>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</si>
  <si>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</si>
  <si>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</si>
  <si>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</si>
  <si>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</si>
  <si>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</si>
  <si>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</si>
  <si>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</si>
  <si>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</si>
  <si>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</si>
  <si>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</si>
  <si>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</si>
  <si>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</si>
  <si>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</si>
  <si>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</si>
  <si>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</si>
  <si>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</si>
  <si>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</si>
  <si>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</si>
  <si>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</si>
  <si>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</si>
  <si>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</si>
  <si>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</si>
  <si>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</si>
  <si>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</si>
  <si>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</si>
  <si>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</si>
  <si>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</si>
  <si>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</si>
  <si>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</si>
  <si>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</si>
  <si>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</si>
  <si>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</si>
  <si>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</si>
  <si>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</si>
  <si>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</si>
  <si>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</si>
  <si>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</si>
  <si>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</si>
  <si>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</si>
  <si>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</si>
  <si>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</si>
  <si>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</si>
  <si>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</si>
  <si>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</si>
  <si>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</si>
  <si>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</si>
  <si>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</si>
  <si>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</si>
  <si>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</si>
  <si>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</si>
  <si>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</si>
  <si>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</si>
  <si>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</si>
  <si>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</si>
  <si>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</si>
  <si>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</si>
  <si>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</si>
  <si>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</si>
  <si>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</si>
  <si>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</si>
  <si>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</si>
  <si>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</si>
  <si>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</si>
  <si>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</si>
  <si>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</si>
  <si>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</si>
  <si>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</si>
  <si>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</si>
  <si>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</si>
  <si>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</si>
  <si>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</si>
  <si>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</si>
  <si>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</si>
  <si>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</si>
  <si>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</si>
  <si>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</si>
  <si>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</si>
  <si>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</si>
  <si>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</si>
  <si>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</si>
  <si>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</si>
  <si>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</si>
  <si>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</si>
  <si>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</si>
  <si>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</si>
  <si>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</si>
  <si>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</si>
  <si>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</si>
  <si>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</si>
  <si>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</si>
  <si>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</si>
  <si>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</si>
  <si>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</si>
  <si>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</si>
  <si>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</si>
  <si>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</si>
  <si>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</si>
  <si>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</si>
  <si>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</si>
  <si>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</si>
  <si>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</si>
  <si>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</si>
  <si>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</si>
  <si>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</si>
  <si>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</si>
  <si>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</si>
  <si>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</si>
  <si>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</si>
  <si>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</si>
  <si>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</si>
  <si>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</si>
  <si>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</si>
  <si>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</si>
  <si>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</si>
  <si>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</si>
  <si>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</si>
  <si>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</si>
  <si>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</si>
  <si>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</si>
  <si>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</si>
  <si>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</si>
  <si>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</si>
  <si>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</si>
  <si>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</si>
  <si>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</si>
  <si>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</si>
  <si>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</si>
  <si>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</si>
  <si>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</si>
  <si>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</si>
  <si>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</si>
  <si>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</si>
  <si>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</si>
  <si>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</si>
  <si>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</si>
  <si>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</si>
  <si>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</si>
  <si>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</si>
  <si>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</si>
  <si>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</si>
  <si>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</si>
  <si>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</si>
  <si>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</si>
  <si>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</si>
  <si>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</si>
  <si>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</si>
  <si>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</si>
  <si>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</si>
  <si>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</si>
  <si>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</si>
  <si>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</si>
  <si>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</si>
  <si>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</si>
  <si>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</si>
  <si>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</si>
  <si>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</si>
  <si>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</si>
  <si>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</si>
  <si>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</si>
  <si>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</si>
  <si>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</si>
  <si>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</si>
  <si>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</si>
  <si>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</si>
  <si>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</si>
  <si>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</si>
  <si>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</si>
  <si>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</si>
  <si>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</si>
  <si>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</si>
  <si>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</si>
  <si>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</si>
  <si>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</si>
  <si>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</si>
  <si>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</si>
  <si>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</si>
  <si>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</si>
  <si>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</si>
  <si>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</si>
  <si>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</si>
  <si>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</si>
  <si>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</si>
  <si>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</si>
  <si>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</si>
  <si>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</si>
  <si>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</si>
  <si>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</si>
  <si>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</si>
  <si>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</si>
  <si>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</si>
  <si>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</si>
  <si>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</si>
  <si>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</si>
  <si>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</si>
  <si>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</si>
  <si>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</si>
  <si>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</si>
  <si>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</si>
  <si>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</si>
  <si>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</si>
  <si>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</si>
  <si>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</si>
  <si>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</si>
  <si>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</si>
  <si>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</si>
  <si>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</si>
  <si>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</si>
  <si>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</si>
  <si>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</si>
  <si>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</si>
  <si>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</si>
  <si>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</si>
  <si>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</si>
  <si>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</si>
  <si>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</si>
  <si>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</si>
  <si>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</si>
  <si>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</si>
  <si>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</si>
  <si>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</si>
  <si>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</si>
  <si>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</si>
  <si>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</si>
  <si>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</si>
  <si>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</si>
  <si>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</si>
  <si>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</si>
  <si>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</si>
  <si>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</si>
  <si>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</si>
  <si>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</si>
  <si>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</si>
  <si>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</si>
  <si>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</si>
  <si>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</si>
  <si>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</si>
  <si>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</si>
  <si>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</si>
  <si>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</si>
  <si>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</si>
  <si>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</si>
  <si>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</si>
  <si>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</si>
  <si>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</si>
  <si>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</si>
  <si>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</si>
  <si>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</si>
  <si>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</si>
  <si>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</si>
  <si>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</si>
  <si>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</si>
  <si>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</si>
  <si>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</si>
  <si>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</si>
  <si>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</si>
  <si>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</si>
  <si>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</si>
  <si>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</si>
  <si>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</si>
  <si>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</si>
  <si>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</si>
  <si>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</si>
  <si>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</si>
  <si>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</si>
  <si>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</si>
  <si>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</si>
  <si>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</si>
  <si>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</si>
  <si>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</si>
  <si>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</si>
  <si>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</si>
  <si>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</si>
  <si>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</si>
  <si>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</si>
  <si>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</si>
  <si>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</si>
  <si>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</si>
  <si>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</si>
  <si>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</si>
  <si>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</si>
  <si>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</si>
  <si>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</si>
  <si>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</si>
  <si>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</si>
  <si>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</si>
  <si>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</si>
  <si>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</si>
  <si>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</si>
  <si>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</si>
  <si>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</si>
  <si>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</si>
  <si>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</si>
  <si>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</si>
  <si>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</si>
  <si>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</si>
  <si>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</si>
  <si>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</si>
  <si>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</si>
  <si>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</si>
  <si>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</si>
  <si>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</si>
  <si>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</si>
  <si>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</si>
  <si>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</si>
  <si>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</si>
  <si>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</si>
  <si>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</si>
  <si>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</si>
  <si>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</si>
  <si>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</si>
  <si>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</si>
  <si>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</si>
  <si>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</si>
  <si>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</si>
  <si>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</si>
  <si>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</si>
  <si>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</si>
  <si>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</si>
  <si>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</si>
  <si>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</si>
  <si>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</si>
  <si>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</si>
  <si>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</si>
  <si>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</si>
  <si>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</si>
  <si>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</si>
  <si>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</si>
  <si>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</si>
  <si>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</si>
  <si>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</si>
  <si>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</si>
  <si>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</si>
  <si>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</si>
  <si>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</si>
  <si>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</si>
  <si>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</si>
  <si>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</si>
  <si>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</si>
  <si>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</si>
  <si>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</si>
  <si>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</si>
  <si>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</si>
  <si>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</si>
  <si>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</si>
  <si>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</si>
  <si>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</si>
  <si>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</si>
  <si>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</si>
  <si>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</si>
  <si>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</si>
  <si>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</si>
  <si>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</si>
  <si>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</si>
  <si>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</si>
  <si>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</si>
  <si>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</si>
  <si>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</si>
  <si>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</si>
  <si>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</si>
  <si>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</si>
  <si>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</si>
  <si>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</si>
  <si>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</si>
  <si>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</si>
  <si>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</si>
  <si>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</si>
  <si>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</si>
  <si>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</si>
  <si>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</si>
  <si>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</si>
  <si>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</si>
  <si>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</si>
  <si>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</si>
  <si>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</si>
  <si>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</si>
  <si>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</si>
  <si>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</si>
  <si>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</si>
  <si>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</si>
  <si>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</si>
  <si>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</si>
  <si>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</si>
  <si>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</si>
  <si>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</si>
  <si>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</si>
  <si>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</si>
  <si>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</si>
  <si>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</si>
  <si>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</si>
  <si>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</si>
  <si>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</si>
  <si>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</si>
  <si>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</si>
  <si>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</si>
  <si>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</si>
  <si>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</si>
  <si>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</si>
  <si>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</si>
  <si>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</si>
  <si>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</si>
  <si>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</si>
  <si>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</si>
  <si>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</si>
  <si>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</si>
  <si>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</si>
  <si>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</si>
  <si>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</si>
  <si>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</si>
  <si>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</si>
  <si>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</si>
  <si>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</si>
  <si>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</si>
  <si>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</si>
  <si>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</si>
  <si>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</si>
  <si>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</si>
  <si>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</si>
  <si>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</si>
  <si>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</si>
  <si>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</si>
  <si>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</si>
  <si>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</si>
  <si>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</si>
  <si>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</si>
  <si>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</si>
  <si>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</si>
  <si>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</si>
  <si>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</si>
  <si>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</si>
  <si>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</si>
  <si>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</si>
  <si>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</si>
  <si>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</si>
  <si>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</si>
  <si>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</si>
  <si>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</si>
  <si>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</si>
  <si>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</si>
  <si>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</si>
  <si>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</si>
  <si>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</si>
  <si>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</si>
  <si>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</si>
  <si>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</si>
  <si>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</si>
  <si>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</si>
  <si>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</si>
  <si>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</si>
  <si>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</si>
  <si>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</si>
  <si>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</si>
  <si>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</si>
  <si>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</si>
  <si>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</si>
  <si>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</si>
  <si>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</si>
  <si>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</si>
  <si>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</si>
  <si>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</si>
  <si>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</si>
  <si>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</si>
  <si>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</si>
  <si>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</si>
  <si>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</si>
  <si>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</si>
  <si>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</si>
  <si>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</si>
  <si>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</si>
  <si>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</si>
  <si>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</si>
  <si>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</si>
  <si>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</si>
  <si>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</si>
  <si>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</si>
  <si>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</si>
  <si>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</si>
  <si>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</si>
  <si>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</si>
  <si>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</si>
  <si>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</si>
  <si>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</si>
  <si>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</si>
  <si>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</si>
  <si>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</si>
  <si>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</si>
  <si>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</si>
  <si>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</si>
  <si>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</si>
  <si>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</si>
  <si>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</si>
  <si>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</si>
  <si>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</si>
  <si>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</si>
  <si>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</si>
  <si>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</si>
  <si>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</si>
  <si>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</si>
  <si>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</si>
  <si>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</si>
  <si>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</si>
  <si>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</si>
  <si>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</si>
  <si>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</si>
  <si>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</si>
  <si>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</si>
  <si>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</si>
  <si>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</si>
  <si>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</si>
  <si>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</si>
  <si>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</si>
  <si>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</si>
  <si>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</si>
  <si>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</si>
  <si>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</si>
  <si>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</si>
  <si>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</si>
  <si>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</si>
  <si>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</si>
  <si>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</si>
  <si>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</si>
  <si>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</si>
  <si>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</si>
  <si>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</si>
  <si>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</si>
  <si>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</si>
  <si>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</si>
  <si>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</si>
  <si>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</si>
  <si>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</si>
  <si>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</si>
  <si>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</si>
  <si>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</si>
  <si>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</si>
  <si>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</si>
  <si>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</si>
  <si>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</si>
  <si>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</si>
  <si>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</si>
  <si>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</si>
  <si>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</si>
  <si>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</si>
  <si>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</si>
  <si>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</si>
  <si>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</si>
  <si>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</si>
  <si>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</si>
  <si>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</si>
  <si>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</si>
  <si>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</si>
  <si>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</si>
  <si>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</si>
  <si>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</si>
  <si>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</si>
  <si>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</si>
  <si>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</si>
  <si>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</si>
  <si>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</si>
  <si>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</si>
  <si>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</si>
  <si>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</si>
  <si>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</si>
  <si>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</si>
  <si>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</si>
  <si>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</si>
  <si>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</si>
  <si>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</si>
  <si>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</si>
  <si>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</si>
  <si>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</si>
  <si>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</si>
  <si>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</si>
  <si>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</si>
  <si>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</si>
  <si>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</si>
  <si>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</si>
  <si>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</si>
  <si>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</si>
  <si>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</si>
  <si>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</si>
  <si>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</si>
  <si>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</si>
  <si>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</si>
  <si>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</si>
  <si>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</si>
  <si>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</si>
  <si>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</si>
  <si>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</si>
  <si>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</si>
  <si>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</si>
  <si>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</si>
  <si>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</si>
  <si>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</si>
  <si>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</si>
  <si>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</si>
  <si>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</si>
  <si>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</si>
  <si>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</si>
  <si>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</si>
  <si>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</si>
  <si>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</si>
  <si>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</si>
  <si>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</si>
  <si>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</si>
  <si>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</si>
  <si>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</si>
  <si>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</si>
  <si>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</si>
  <si>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</si>
  <si>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</si>
  <si>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</si>
  <si>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</si>
  <si>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</si>
  <si>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</si>
  <si>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</si>
  <si>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</si>
  <si>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</si>
  <si>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</si>
  <si>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</si>
  <si>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</si>
  <si>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</si>
  <si>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</si>
  <si>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</si>
  <si>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</si>
  <si>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</si>
  <si>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</si>
  <si>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</si>
  <si>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</si>
  <si>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</si>
  <si>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</si>
  <si>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</si>
  <si>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</si>
  <si>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</si>
  <si>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</si>
  <si>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</si>
  <si>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</si>
  <si>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</si>
  <si>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</si>
  <si>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</si>
  <si>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</si>
  <si>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</si>
  <si>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</si>
  <si>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</si>
  <si>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</si>
  <si>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</si>
  <si>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</si>
  <si>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</si>
  <si>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</si>
  <si>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</si>
  <si>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</si>
  <si>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</si>
  <si>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</si>
  <si>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</si>
  <si>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</si>
  <si>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</si>
  <si>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</si>
  <si>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</si>
  <si>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</si>
  <si>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</si>
  <si>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</si>
  <si>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</si>
  <si>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</si>
  <si>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</si>
  <si>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</si>
  <si>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</si>
  <si>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</si>
  <si>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</si>
  <si>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</si>
  <si>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</si>
  <si>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</si>
  <si>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</si>
  <si>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</si>
  <si>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</si>
  <si>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</si>
  <si>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</si>
  <si>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</si>
  <si>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</si>
  <si>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</si>
  <si>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</si>
  <si>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</si>
  <si>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</si>
  <si>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</si>
  <si>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</si>
  <si>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</si>
  <si>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</si>
  <si>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</si>
  <si>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</si>
  <si>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</si>
  <si>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</si>
  <si>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</si>
  <si>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</si>
  <si>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</si>
  <si>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</si>
  <si>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</si>
  <si>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</si>
  <si>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</si>
  <si>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</si>
  <si>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</si>
  <si>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</si>
  <si>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</si>
  <si>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</si>
  <si>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</si>
  <si>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</si>
  <si>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</si>
  <si>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</si>
  <si>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</si>
  <si>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</si>
  <si>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</si>
  <si>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</si>
  <si>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</si>
  <si>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</si>
  <si>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</si>
  <si>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</si>
  <si>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</si>
  <si>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</si>
  <si>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</si>
  <si>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</si>
  <si>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</si>
  <si>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</si>
  <si>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</si>
  <si>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</si>
  <si>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</si>
  <si>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</si>
  <si>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</si>
  <si>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</si>
  <si>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</si>
  <si>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</si>
  <si>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</si>
  <si>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</si>
  <si>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</si>
  <si>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</si>
  <si>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</si>
  <si>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</si>
  <si>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</si>
  <si>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</si>
  <si>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</si>
  <si>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</si>
  <si>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</si>
  <si>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</si>
  <si>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</si>
  <si>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</si>
  <si>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</si>
  <si>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</si>
  <si>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</si>
  <si>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</si>
  <si>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</si>
  <si>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</si>
  <si>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</si>
  <si>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</si>
  <si>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</si>
  <si>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</si>
  <si>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</si>
  <si>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</si>
  <si>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</si>
  <si>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</si>
  <si>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</si>
  <si>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</si>
  <si>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</si>
  <si>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</si>
  <si>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</si>
  <si>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</si>
  <si>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</si>
  <si>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</si>
  <si>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</si>
  <si>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</si>
  <si>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</si>
  <si>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</si>
  <si>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</si>
  <si>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</si>
  <si>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</si>
  <si>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</si>
  <si>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</si>
  <si>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</si>
  <si>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</si>
  <si>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</si>
  <si>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</si>
  <si>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</si>
  <si>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</si>
  <si>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</si>
  <si>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</si>
  <si>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</si>
  <si>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</si>
  <si>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</si>
  <si>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</si>
  <si>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</si>
  <si>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</si>
  <si>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</si>
  <si>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</si>
  <si>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</si>
  <si>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</si>
  <si>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</si>
  <si>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</si>
  <si>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</si>
  <si>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</si>
  <si>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</si>
  <si>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</si>
  <si>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</si>
  <si>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</si>
  <si>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</si>
  <si>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</si>
  <si>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</si>
  <si>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</si>
  <si>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</si>
  <si>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</si>
  <si>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</si>
  <si>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</si>
  <si>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</si>
  <si>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</si>
  <si>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</si>
  <si>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</si>
  <si>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</si>
  <si>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</si>
  <si>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</si>
  <si>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</si>
  <si>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</si>
  <si>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</si>
  <si>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</si>
  <si>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</si>
  <si>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</si>
  <si>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</si>
  <si>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</si>
  <si>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</si>
  <si>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</si>
  <si>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</si>
  <si>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</si>
  <si>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</si>
  <si>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</si>
  <si>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</si>
  <si>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</si>
  <si>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</si>
  <si>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</si>
  <si>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</si>
  <si>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</si>
  <si>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</si>
  <si>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</si>
  <si>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</si>
  <si>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</si>
  <si>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</si>
  <si>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</si>
  <si>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</si>
  <si>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</si>
  <si>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</si>
  <si>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</si>
  <si>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</si>
  <si>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</si>
  <si>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</si>
  <si>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</si>
  <si>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</si>
  <si>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</si>
  <si>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</si>
  <si>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</si>
  <si>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</si>
  <si>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</si>
  <si>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</si>
  <si>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</si>
  <si>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</si>
  <si>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</si>
  <si>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</si>
  <si>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</si>
  <si>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</si>
  <si>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</si>
  <si>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</si>
  <si>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</si>
  <si>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</si>
  <si>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</si>
  <si>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</si>
  <si>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</si>
  <si>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</si>
  <si>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</si>
  <si>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</si>
  <si>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</si>
  <si>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</si>
  <si>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</si>
  <si>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</si>
  <si>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</si>
  <si>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</si>
  <si>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</si>
  <si>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</si>
  <si>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</si>
  <si>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</si>
  <si>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</si>
  <si>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</si>
  <si>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</si>
  <si>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</si>
  <si>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</si>
  <si>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</si>
  <si>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</si>
  <si>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</si>
  <si>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</si>
  <si>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</si>
  <si>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</si>
  <si>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</si>
  <si>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</si>
  <si>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</si>
  <si>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</si>
  <si>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</si>
  <si>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</si>
  <si>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</si>
  <si>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</si>
  <si>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</si>
  <si>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</si>
  <si>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</si>
  <si>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</si>
  <si>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</si>
  <si>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</si>
  <si>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</si>
  <si>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</si>
  <si>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</si>
  <si>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</si>
  <si>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</si>
  <si>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</si>
  <si>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</si>
  <si>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</si>
  <si>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</si>
  <si>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</si>
  <si>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</si>
  <si>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</si>
  <si>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</si>
  <si>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</si>
  <si>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</si>
  <si>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</si>
  <si>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</si>
  <si>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</si>
  <si>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</si>
  <si>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</si>
  <si>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</si>
  <si>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</si>
  <si>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</si>
  <si>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</si>
  <si>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</si>
  <si>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</si>
  <si>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</si>
  <si>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</si>
  <si>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</si>
  <si>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</si>
  <si>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</si>
  <si>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</si>
  <si>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</si>
  <si>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</si>
  <si>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</si>
  <si>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</si>
  <si>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</si>
  <si>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</si>
  <si>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</si>
  <si>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</si>
  <si>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</si>
  <si>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</si>
  <si>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</si>
  <si>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</si>
  <si>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</si>
  <si>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</si>
  <si>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</si>
  <si>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</si>
  <si>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</si>
  <si>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</si>
  <si>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</si>
  <si>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</si>
  <si>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</si>
  <si>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</si>
  <si>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</si>
  <si>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</si>
  <si>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</si>
  <si>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</si>
  <si>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</si>
  <si>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</si>
  <si>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</si>
  <si>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</si>
  <si>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</si>
  <si>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</si>
  <si>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</si>
  <si>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</si>
  <si>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</si>
  <si>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</si>
  <si>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</si>
  <si>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</si>
  <si>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</si>
  <si>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</si>
  <si>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</si>
  <si>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</si>
  <si>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</si>
  <si>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</si>
  <si>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</si>
  <si>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</si>
  <si>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</si>
  <si>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</si>
  <si>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</si>
  <si>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</si>
  <si>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</si>
  <si>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</si>
  <si>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</si>
  <si>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</si>
  <si>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</si>
  <si>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</si>
  <si>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</si>
  <si>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</si>
  <si>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</si>
  <si>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</si>
  <si>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</si>
  <si>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</si>
  <si>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</si>
  <si>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</si>
  <si>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</si>
  <si>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</si>
  <si>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</si>
  <si>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</si>
  <si>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</si>
  <si>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</si>
  <si>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</si>
  <si>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</si>
  <si>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</si>
  <si>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</si>
  <si>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</si>
  <si>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</si>
  <si>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</si>
  <si>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</si>
  <si>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</si>
  <si>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</si>
  <si>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</si>
  <si>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</si>
  <si>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</si>
  <si>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</si>
  <si>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</si>
  <si>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</si>
  <si>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</si>
  <si>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</si>
  <si>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</si>
  <si>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</si>
  <si>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</si>
  <si>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</si>
  <si>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</si>
  <si>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</si>
  <si>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</si>
  <si>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</si>
  <si>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</si>
  <si>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</si>
  <si>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</si>
  <si>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</si>
  <si>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</si>
  <si>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</si>
  <si>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</si>
  <si>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</si>
  <si>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</si>
  <si>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</si>
  <si>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</si>
  <si>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</si>
  <si>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</si>
  <si>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</si>
  <si>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</si>
  <si>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</si>
  <si>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</si>
  <si>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</si>
  <si>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</si>
  <si>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</si>
  <si>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</si>
  <si>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</si>
  <si>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</si>
  <si>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</si>
  <si>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</si>
  <si>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</si>
  <si>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</si>
  <si>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</si>
  <si>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</si>
  <si>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</si>
  <si>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</si>
  <si>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</si>
  <si>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</si>
  <si>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</si>
  <si>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</si>
  <si>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</si>
  <si>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</si>
  <si>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</si>
  <si>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</si>
  <si>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</si>
  <si>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</si>
  <si>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</si>
  <si>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</si>
  <si>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</si>
  <si>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</si>
  <si>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</si>
  <si>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</si>
  <si>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</si>
  <si>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</si>
  <si>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</si>
  <si>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</si>
  <si>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</si>
  <si>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</si>
  <si>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</si>
  <si>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</si>
  <si>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</si>
  <si>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</si>
  <si>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</si>
  <si>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</si>
  <si>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</si>
  <si>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</si>
  <si>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</si>
  <si>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</si>
  <si>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</si>
  <si>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</si>
  <si>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</si>
  <si>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</si>
  <si>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</si>
  <si>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</si>
  <si>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</si>
  <si>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</si>
  <si>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</si>
  <si>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</si>
  <si>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</si>
  <si>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</si>
  <si>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</si>
  <si>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</si>
  <si>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</si>
  <si>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</si>
  <si>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</si>
  <si>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</si>
  <si>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</si>
  <si>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</si>
  <si>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</si>
  <si>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</si>
  <si>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</si>
  <si>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</si>
  <si>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</si>
  <si>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</si>
  <si>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</si>
  <si>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</si>
  <si>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</si>
  <si>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</si>
  <si>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</si>
  <si>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</si>
  <si>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</si>
  <si>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</si>
  <si>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</si>
  <si>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</si>
  <si>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</si>
  <si>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</si>
  <si>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</si>
  <si>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</si>
  <si>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</si>
  <si>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</si>
  <si>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</si>
  <si>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</si>
  <si>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</si>
  <si>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</si>
  <si>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</si>
  <si>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</si>
  <si>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</si>
  <si>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</si>
  <si>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</si>
  <si>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</si>
  <si>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</si>
  <si>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</si>
  <si>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</si>
  <si>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</si>
  <si>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</si>
  <si>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</si>
  <si>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</si>
  <si>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</si>
  <si>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</si>
  <si>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</si>
  <si>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</si>
  <si>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</si>
  <si>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</si>
  <si>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</si>
  <si>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</si>
  <si>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</si>
  <si>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</si>
  <si>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</si>
  <si>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</si>
  <si>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</si>
  <si>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</si>
  <si>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</si>
  <si>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</si>
  <si>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</si>
  <si>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</si>
  <si>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</si>
  <si>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</si>
  <si>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</si>
  <si>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</si>
  <si>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</si>
  <si>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</si>
  <si>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</si>
  <si>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</si>
  <si>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</si>
  <si>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</si>
  <si>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</si>
  <si>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</si>
  <si>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</si>
  <si>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</si>
  <si>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</si>
  <si>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</si>
  <si>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</si>
  <si>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</si>
  <si>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</si>
  <si>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</si>
  <si>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</si>
  <si>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</si>
  <si>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</si>
  <si>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</si>
  <si>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</si>
  <si>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</si>
  <si>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</si>
  <si>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</si>
  <si>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</si>
  <si>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</si>
  <si>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</si>
  <si>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</si>
  <si>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</si>
  <si>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</si>
  <si>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</si>
  <si>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</si>
  <si>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</si>
  <si>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</si>
  <si>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</si>
  <si>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</si>
  <si>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</si>
  <si>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</si>
  <si>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</si>
  <si>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</si>
  <si>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</si>
  <si>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</si>
  <si>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</si>
  <si>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</si>
  <si>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</si>
  <si>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</si>
  <si>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</si>
  <si>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</si>
  <si>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</si>
  <si>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</si>
  <si>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</si>
  <si>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</si>
  <si>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</si>
  <si>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</si>
  <si>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</si>
  <si>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</si>
  <si>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</si>
  <si>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</si>
  <si>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</si>
  <si>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</si>
  <si>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</si>
  <si>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</si>
  <si>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</si>
  <si>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</si>
  <si>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</si>
  <si>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</si>
  <si>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</si>
  <si>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</si>
  <si>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</si>
  <si>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</si>
  <si>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</si>
  <si>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</si>
  <si>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</si>
  <si>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</si>
  <si>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</si>
  <si>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</si>
  <si>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</si>
  <si>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</si>
  <si>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</si>
  <si>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</si>
  <si>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</si>
  <si>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</si>
  <si>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</si>
  <si>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</si>
  <si>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</si>
  <si>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</si>
  <si>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</si>
  <si>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</si>
  <si>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</si>
  <si>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</si>
  <si>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</si>
  <si>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</si>
  <si>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</si>
  <si>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</si>
  <si>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</si>
  <si>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</si>
  <si>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</si>
  <si>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</si>
  <si>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</si>
  <si>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</si>
  <si>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</si>
  <si>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</si>
  <si>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</si>
  <si>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</si>
  <si>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</si>
  <si>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</si>
  <si>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</si>
  <si>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</si>
  <si>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</si>
  <si>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</si>
  <si>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</si>
  <si>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</si>
  <si>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</si>
  <si>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</si>
  <si>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</si>
  <si>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</si>
  <si>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</si>
  <si>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</si>
  <si>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</si>
  <si>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</si>
  <si>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</si>
  <si>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</si>
  <si>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</si>
  <si>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</si>
  <si>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</si>
  <si>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</si>
  <si>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</si>
  <si>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</si>
  <si>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</si>
  <si>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</si>
  <si>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</si>
  <si>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</si>
  <si>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</si>
  <si>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</si>
  <si>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</si>
  <si>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</si>
  <si>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</si>
  <si>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</si>
  <si>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</si>
  <si>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</si>
  <si>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</si>
  <si>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</si>
  <si>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</si>
  <si>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</si>
  <si>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</si>
  <si>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</si>
  <si>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</si>
  <si>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</si>
  <si>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</si>
  <si>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</si>
  <si>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</si>
  <si>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</si>
  <si>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</si>
  <si>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</si>
  <si>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</si>
  <si>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</si>
  <si>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</si>
  <si>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</si>
  <si>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</si>
  <si>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</si>
  <si>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</si>
  <si>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</si>
  <si>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</si>
  <si>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</si>
  <si>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</si>
  <si>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</si>
  <si>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</si>
  <si>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</si>
  <si>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</si>
  <si>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</si>
  <si>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</si>
  <si>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</si>
  <si>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</si>
  <si>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</si>
  <si>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</si>
  <si>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</si>
  <si>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</si>
  <si>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</si>
  <si>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</si>
  <si>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</si>
  <si>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</si>
  <si>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</si>
  <si>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</si>
  <si>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</si>
  <si>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</si>
  <si>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</si>
  <si>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</si>
  <si>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</si>
  <si>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</si>
  <si>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</si>
  <si>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</si>
  <si>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</si>
  <si>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</si>
  <si>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</si>
  <si>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</si>
  <si>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</si>
  <si>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</si>
  <si>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</si>
  <si>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</si>
  <si>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</si>
  <si>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</si>
  <si>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</si>
  <si>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</si>
  <si>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</si>
  <si>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</si>
  <si>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</si>
  <si>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</si>
  <si>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</si>
  <si>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</si>
  <si>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</si>
  <si>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</si>
  <si>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</si>
  <si>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</si>
  <si>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</si>
  <si>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</si>
  <si>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</si>
  <si>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</si>
  <si>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</si>
  <si>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</si>
  <si>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</si>
  <si>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</si>
  <si>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</si>
  <si>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</si>
  <si>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</si>
  <si>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</si>
  <si>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</si>
  <si>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</si>
  <si>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</si>
  <si>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</si>
  <si>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</si>
  <si>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</si>
  <si>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</si>
  <si>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</si>
  <si>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</si>
  <si>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</si>
  <si>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</si>
  <si>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</si>
  <si>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</si>
  <si>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</si>
  <si>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</si>
  <si>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</si>
  <si>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</si>
  <si>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</si>
  <si>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</si>
  <si>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</si>
  <si>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</si>
  <si>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</si>
  <si>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</si>
  <si>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</si>
  <si>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</si>
  <si>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</si>
  <si>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</si>
  <si>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</si>
  <si>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</si>
  <si>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</si>
  <si>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</si>
  <si>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</si>
  <si>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</si>
  <si>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</si>
  <si>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</si>
  <si>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</si>
  <si>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</si>
  <si>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</si>
  <si>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</si>
  <si>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</si>
  <si>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</si>
  <si>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</si>
  <si>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</si>
  <si>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</si>
  <si>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</si>
  <si>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</si>
  <si>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</si>
  <si>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</si>
  <si>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</si>
  <si>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</si>
  <si>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</si>
  <si>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</si>
  <si>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</si>
  <si>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</si>
  <si>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</si>
  <si>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</si>
  <si>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</si>
  <si>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</si>
  <si>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</si>
  <si>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</si>
  <si>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</si>
  <si>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</si>
  <si>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</si>
  <si>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</si>
  <si>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</si>
  <si>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</si>
  <si>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</si>
  <si>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</si>
  <si>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</si>
  <si>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</si>
  <si>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</si>
  <si>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</si>
  <si>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</si>
  <si>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</si>
  <si>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</si>
  <si>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</si>
  <si>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</si>
  <si>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</si>
  <si>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</si>
  <si>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</si>
  <si>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</si>
  <si>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</si>
  <si>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</si>
  <si>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</si>
  <si>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</si>
  <si>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</si>
  <si>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</si>
  <si>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</si>
  <si>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</si>
  <si>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</si>
  <si>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</si>
  <si>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</si>
  <si>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</si>
  <si>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</si>
  <si>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</si>
  <si>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</si>
  <si>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</si>
  <si>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</si>
  <si>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</si>
  <si>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</si>
  <si>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</si>
  <si>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</si>
  <si>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</si>
  <si>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</si>
  <si>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</si>
  <si>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</si>
  <si>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</si>
  <si>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</si>
  <si>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</si>
  <si>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</si>
  <si>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</si>
  <si>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</si>
  <si>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</si>
  <si>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</si>
  <si>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</si>
  <si>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</si>
  <si>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</si>
  <si>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</si>
  <si>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</si>
  <si>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</si>
  <si>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</si>
  <si>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</si>
  <si>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</si>
  <si>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</si>
  <si>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</si>
  <si>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</si>
  <si>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</si>
  <si>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</si>
  <si>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</si>
  <si>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</si>
  <si>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</si>
  <si>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</si>
  <si>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</si>
  <si>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</si>
  <si>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</si>
  <si>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</si>
  <si>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</si>
  <si>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</si>
  <si>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</si>
  <si>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</si>
  <si>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</si>
  <si>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</si>
  <si>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</si>
  <si>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</si>
  <si>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</si>
  <si>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</si>
  <si>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</si>
  <si>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</si>
  <si>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</si>
  <si>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</si>
  <si>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</si>
  <si>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</si>
  <si>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</si>
  <si>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</si>
  <si>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</si>
  <si>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</si>
  <si>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</si>
  <si>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</si>
  <si>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</si>
  <si>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</si>
  <si>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</si>
  <si>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</si>
  <si>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</si>
  <si>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</si>
  <si>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</si>
  <si>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</si>
  <si>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</si>
  <si>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</si>
  <si>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</si>
  <si>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</si>
  <si>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</si>
  <si>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</si>
  <si>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</si>
  <si>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</si>
  <si>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</si>
  <si>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</si>
  <si>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</si>
  <si>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</si>
  <si>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</si>
  <si>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</si>
  <si>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</si>
  <si>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</si>
  <si>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</si>
  <si>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</si>
  <si>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</si>
  <si>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</si>
  <si>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</si>
  <si>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</si>
  <si>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</si>
  <si>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</si>
  <si>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</si>
  <si>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</si>
  <si>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</si>
  <si>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</si>
  <si>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</si>
  <si>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</si>
  <si>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</si>
  <si>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</si>
  <si>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</si>
  <si>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</si>
  <si>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</si>
  <si>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</si>
  <si>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</si>
  <si>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</si>
  <si>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</si>
  <si>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</si>
  <si>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</si>
  <si>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</si>
  <si>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</si>
  <si>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</si>
  <si>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</si>
  <si>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</si>
  <si>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</si>
  <si>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</si>
  <si>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</si>
  <si>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</si>
  <si>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</si>
  <si>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</si>
  <si>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</si>
  <si>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</si>
  <si>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</si>
  <si>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</si>
  <si>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</si>
  <si>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</si>
  <si>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</si>
  <si>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</si>
  <si>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</si>
  <si>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</si>
  <si>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</si>
  <si>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</si>
  <si>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</si>
  <si>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</si>
  <si>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</si>
  <si>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</si>
  <si>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</si>
  <si>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</si>
  <si>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</si>
  <si>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</si>
  <si>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</si>
  <si>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</si>
  <si>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</si>
  <si>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</si>
  <si>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</si>
  <si>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</si>
  <si>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</si>
  <si>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</si>
  <si>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</si>
  <si>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</si>
  <si>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</si>
  <si>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</si>
  <si>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</si>
  <si>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</si>
  <si>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</si>
  <si>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</si>
  <si>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</si>
  <si>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</si>
  <si>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</si>
  <si>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</si>
  <si>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</si>
  <si>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</si>
  <si>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</si>
  <si>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</si>
  <si>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</si>
  <si>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</si>
  <si>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</si>
  <si>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</si>
  <si>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</si>
  <si>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</si>
  <si>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</si>
  <si>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</si>
  <si>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</si>
  <si>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</si>
  <si>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</si>
  <si>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</si>
  <si>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</si>
  <si>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</si>
  <si>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</si>
  <si>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</si>
  <si>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</si>
  <si>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</si>
  <si>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</si>
  <si>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</si>
  <si>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</si>
  <si>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</si>
  <si>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</si>
  <si>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</si>
  <si>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</si>
  <si>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</si>
  <si>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</si>
  <si>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</si>
  <si>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</si>
  <si>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</si>
  <si>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</si>
  <si>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</si>
  <si>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</si>
  <si>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</si>
  <si>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</si>
  <si>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</si>
  <si>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</si>
  <si>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</si>
  <si>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</si>
  <si>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</si>
  <si>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</si>
  <si>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</si>
  <si>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</si>
  <si>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</si>
  <si>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</si>
  <si>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</si>
  <si>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</si>
  <si>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</si>
  <si>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</si>
  <si>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</si>
  <si>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</si>
  <si>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</si>
  <si>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</si>
  <si>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</si>
  <si>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</si>
  <si>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</si>
  <si>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</si>
  <si>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</si>
  <si>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</si>
  <si>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</si>
  <si>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</si>
  <si>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</si>
  <si>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</si>
  <si>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</si>
  <si>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</si>
  <si>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</si>
  <si>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</si>
  <si>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</si>
  <si>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</si>
  <si>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</si>
  <si>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</si>
  <si>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</si>
  <si>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</si>
  <si>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</si>
  <si>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</si>
  <si>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</si>
  <si>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</si>
  <si>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</si>
  <si>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</si>
  <si>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</si>
  <si>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</si>
  <si>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</si>
  <si>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</si>
  <si>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</si>
  <si>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</si>
  <si>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</si>
  <si>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</si>
  <si>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</si>
  <si>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</si>
  <si>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</si>
  <si>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</si>
  <si>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</si>
  <si>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</si>
  <si>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</si>
  <si>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</si>
  <si>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</si>
  <si>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</si>
  <si>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</si>
  <si>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</si>
  <si>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</si>
  <si>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</si>
  <si>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</si>
  <si>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</si>
  <si>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</si>
  <si>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</si>
  <si>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</si>
  <si>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</si>
  <si>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</si>
  <si>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</si>
  <si>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</si>
  <si>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</si>
  <si>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</si>
  <si>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</si>
  <si>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</si>
  <si>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</si>
  <si>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</si>
  <si>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</si>
  <si>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</si>
  <si>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</si>
  <si>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</si>
  <si>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</si>
  <si>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</si>
  <si>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</si>
  <si>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</si>
  <si>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</si>
  <si>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</si>
  <si>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</si>
  <si>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</si>
  <si>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</si>
  <si>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</si>
  <si>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</si>
  <si>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</si>
  <si>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</si>
  <si>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</si>
  <si>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</si>
  <si>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</si>
  <si>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</si>
  <si>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</si>
  <si>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</si>
  <si>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</si>
  <si>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</si>
  <si>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</si>
  <si>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</si>
  <si>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</si>
  <si>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</si>
  <si>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</si>
  <si>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</si>
  <si>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</si>
  <si>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</si>
  <si>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</si>
  <si>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</si>
  <si>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</si>
  <si>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</si>
  <si>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</si>
  <si>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</si>
  <si>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</si>
  <si>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</si>
  <si>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</si>
  <si>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2021-54-54001332020</t>
  </si>
  <si>
    <t>Instituto Colombiano de Bienestar Familiar (ICBF)</t>
  </si>
  <si>
    <t>124</t>
  </si>
  <si>
    <t>357</t>
  </si>
  <si>
    <t>286</t>
  </si>
  <si>
    <t>460</t>
  </si>
  <si>
    <t>065</t>
  </si>
  <si>
    <t>045</t>
  </si>
  <si>
    <t>437</t>
  </si>
  <si>
    <t>319</t>
  </si>
  <si>
    <t>202</t>
  </si>
  <si>
    <t>86</t>
  </si>
  <si>
    <t>11</t>
  </si>
  <si>
    <t>54180905</t>
  </si>
  <si>
    <t>5418200808</t>
  </si>
  <si>
    <t>54180709</t>
  </si>
  <si>
    <t>541806035</t>
  </si>
  <si>
    <t>541805035</t>
  </si>
  <si>
    <t>541804039</t>
  </si>
  <si>
    <t>541803265</t>
  </si>
  <si>
    <t>54180209</t>
  </si>
  <si>
    <t>541801267</t>
  </si>
  <si>
    <t>54180033</t>
  </si>
  <si>
    <t>541899260</t>
  </si>
  <si>
    <t>541898035</t>
  </si>
  <si>
    <t>54189735</t>
  </si>
  <si>
    <t>54189604</t>
  </si>
  <si>
    <t>541895237</t>
  </si>
  <si>
    <t>541894003</t>
  </si>
  <si>
    <t>541893238</t>
  </si>
  <si>
    <t>541892012</t>
  </si>
  <si>
    <t>541891319</t>
  </si>
  <si>
    <t>541890016</t>
  </si>
  <si>
    <t>541888003</t>
  </si>
  <si>
    <t>541887002</t>
  </si>
  <si>
    <t>541886069</t>
  </si>
  <si>
    <t>541885050</t>
  </si>
  <si>
    <t>541884026</t>
  </si>
  <si>
    <t>541883024</t>
  </si>
  <si>
    <t>5418822138</t>
  </si>
  <si>
    <t>541881041</t>
  </si>
  <si>
    <t>54800094</t>
  </si>
  <si>
    <t>54790721</t>
  </si>
  <si>
    <t>01/11/2017</t>
  </si>
  <si>
    <t>01/11/2016</t>
  </si>
  <si>
    <t>26/01/2016</t>
  </si>
  <si>
    <t>21/01/2015</t>
  </si>
  <si>
    <t>18/12/2012</t>
  </si>
  <si>
    <t>05/07/2012</t>
  </si>
  <si>
    <t>13/01/2012</t>
  </si>
  <si>
    <t>17/01/2011</t>
  </si>
  <si>
    <t>14/01/2010</t>
  </si>
  <si>
    <t>09/01/2009</t>
  </si>
  <si>
    <t>02/01/2008</t>
  </si>
  <si>
    <t>07/12/2018</t>
  </si>
  <si>
    <t>31/10/2018</t>
  </si>
  <si>
    <t>31/10/2017</t>
  </si>
  <si>
    <t>31/10/2016</t>
  </si>
  <si>
    <t>31/10/2015</t>
  </si>
  <si>
    <t>31/12/2014</t>
  </si>
  <si>
    <t>30/12/2012</t>
  </si>
  <si>
    <t>30/06/2012</t>
  </si>
  <si>
    <t>31/12/2011</t>
  </si>
  <si>
    <t>31/12/2010</t>
  </si>
  <si>
    <t>31/12/2009</t>
  </si>
  <si>
    <t>02/01/2009</t>
  </si>
  <si>
    <t>16/01/2007</t>
  </si>
  <si>
    <t>12/01/2006</t>
  </si>
  <si>
    <t>17/01/2005</t>
  </si>
  <si>
    <t>02/01/2004</t>
  </si>
  <si>
    <t>01/04/2003</t>
  </si>
  <si>
    <t>02/01/2002</t>
  </si>
  <si>
    <t>02/01/2001</t>
  </si>
  <si>
    <t>02/01/2000</t>
  </si>
  <si>
    <t>22/01/1998</t>
  </si>
  <si>
    <t>02/01/1997</t>
  </si>
  <si>
    <t>02/01/1996</t>
  </si>
  <si>
    <t>02/01/1995</t>
  </si>
  <si>
    <t>03/01/1994</t>
  </si>
  <si>
    <t>01/01/1993</t>
  </si>
  <si>
    <t>27/01/1992</t>
  </si>
  <si>
    <t>27/06/1991</t>
  </si>
  <si>
    <t>01/01/1990</t>
  </si>
  <si>
    <t>01/01/1988</t>
  </si>
  <si>
    <t>01/01/1987</t>
  </si>
  <si>
    <t>01/07/1986</t>
  </si>
  <si>
    <t>01/07/1985</t>
  </si>
  <si>
    <t>01/07/1984</t>
  </si>
  <si>
    <t>26/07/1983</t>
  </si>
  <si>
    <t>01/01/1982</t>
  </si>
  <si>
    <t>01/01/1981</t>
  </si>
  <si>
    <t>01/03/1980</t>
  </si>
  <si>
    <t>01/01/1979</t>
  </si>
  <si>
    <t>31/05/2007</t>
  </si>
  <si>
    <t>31/12/2006</t>
  </si>
  <si>
    <t>31/12/2005</t>
  </si>
  <si>
    <t>31/12/2004</t>
  </si>
  <si>
    <t>31/12/2003</t>
  </si>
  <si>
    <t>30/03/2003</t>
  </si>
  <si>
    <t>31/12/2001</t>
  </si>
  <si>
    <t>31/12/1999</t>
  </si>
  <si>
    <t>31/12/1997</t>
  </si>
  <si>
    <t>31/12/1996</t>
  </si>
  <si>
    <t>31/12/1995</t>
  </si>
  <si>
    <t>31/12/1994</t>
  </si>
  <si>
    <t>31/12/1993</t>
  </si>
  <si>
    <t>31/10/1992</t>
  </si>
  <si>
    <t>27/09/1991</t>
  </si>
  <si>
    <t>31/12/1990</t>
  </si>
  <si>
    <t>31/12/1989</t>
  </si>
  <si>
    <t>31/12/1987</t>
  </si>
  <si>
    <t>31/12/1986</t>
  </si>
  <si>
    <t>31/12/1985</t>
  </si>
  <si>
    <t>30/06/1985</t>
  </si>
  <si>
    <t>26/06/1984</t>
  </si>
  <si>
    <t>30/06/1983</t>
  </si>
  <si>
    <t>31/12/1981</t>
  </si>
  <si>
    <t>31/12/1980</t>
  </si>
  <si>
    <t>31/12/1979</t>
  </si>
  <si>
    <t>31/12/2000</t>
  </si>
  <si>
    <t>15/01/1999</t>
  </si>
  <si>
    <t>31/12/1998</t>
  </si>
  <si>
    <t>Presta el servicio  Hogarres Infantiles  -HI-, de conformidad con el Manual Operativo de la Modalidad Institucional y las directrices establecidas por el ICBF, en armonía  con la política de estado para el desarrollo integral de la primera infancia de cero a siempre.</t>
  </si>
  <si>
    <t>Prestar el servicio de Educación Inicial en el marco de la ataención Integral de niñas y niños menores de 5 años o hasta su ingreso  al grado de transición, de conformidad en el manual operativo de la modalidad y las directrices establecidas por el ICBF en armonía con la política  de estaddo para el desarrollo integral de la primera infancia "De cero a siempre", en el servicio Hogares Infantiles.</t>
  </si>
  <si>
    <t>Prestar el servicio de Atención Integral a niñas y niños menores de 5 años, o hasta su ingreso  al grado de transición, con el fin de promover el desarrllo integral de la primera infancia, de conformidad con el manual operativo de la modalidad institucional  y las directrices establecidas por el ICBF, en el marco de  la política  de estaddo para el desarrollo integral de la primera infancia "De cero a siempre", en el servicio Hogares Infantiles.</t>
  </si>
  <si>
    <t>Prestar el servicio de atención, educación inicial y cuidado a niños y niñas menores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estrategía de atención Integral "De cero a Siempre".</t>
  </si>
  <si>
    <t>Prestar el servicio de atención, educación inicial y cuidado a niños y niñas menores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estrategía de atención Integral "De cero a Siempre", así como regular las relaciones entre las partes derivada de la entrega de aportes Icbf a la Entidad Administradora de Servicio, para que este asuma con su personal y bajo su exclusiva responsabilidad dicha atención.</t>
  </si>
  <si>
    <t>Atender a la primera infancia en el marco de la estrategia "De cero a siempre", de conformidad con la directrices, lineamientos y parámetros establecidos por el ICBF, Entidad Administradora de Servicio, para que este asuma con su personal y bajo su exclusiva responsabilidad dicha atención.</t>
  </si>
  <si>
    <t>Atender a la primera infancia en el marco de la estrategia "De cero a siempre", de conformidad con la directrices, lineamientos y parámetros establecidos por el ICBF así como regular las relaciones entre las partes derivadas de la entrega de aporte del ICBF al contratista, para que este asuma con su personal y bajo su exclusiva responsabilidad dicha atención.</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</si>
  <si>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</si>
  <si>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familias en situación de desplazamiento.</t>
  </si>
  <si>
    <t>Proveer al contratista de los recursos para que brinde atención a niño y niñas entre (6) meses y hasta setenca y un (71) meses de edad en el Hogar Infantil Fe y Alegría,  dando prioridad a los niños y niñas pertenecientes al nivel I Y II  del sisben y población desplazada, conforme a los términos de referencia y lineamientos técnicos, los cuales hacen parte integral del presente contrato.</t>
  </si>
  <si>
    <t>Proveer recursos necesarios al contratista para que brinde atención a niños y niñas entre seis y hasta setenta y un meses de edad en el Hogar Infantil Fe y Alegría dando prioridad a los niveles uno y dos del sisben y problación desplazada.</t>
  </si>
  <si>
    <t>Proveer de recursos al contratista para brindar atención a niños y niñas entre seis meses y hasta cinco años de edad en el hogar infantil dando prioridad a los pertenecientes de los niveles 1 y 2 del sisben.</t>
  </si>
  <si>
    <t>Proveer de recursos al contratista para brindar atención a niños y niñas entre seis meses y hasta cinco años de edad en el hogar infantil Fe y Alegría.</t>
  </si>
  <si>
    <t>Proveer de recursos al contratista para brindar atención a niños y niñas entre seis meses y hasta cinco años de edad en el hogar infantil, involucrando su contexto familiar de conformidad con los estandares y lineamientos del ICBF.</t>
  </si>
  <si>
    <t>Brindar atención a niños y niñas menores de cinco años, involucrando su contexto familiar y comunitario de conformidad con los lineamientos tecnicos administrativos del ICBF, y para lo cual el ICBF aportará al contratista los recursos de que trata la clausula y el uso de los bienes muebles que se relacionan en la acta de suministro suscrita por el amacenista del ICBF y el contratista.</t>
  </si>
  <si>
    <t>Brindar atención a las necesidades básicas de protección, nutrición, desarrollo individual y social a los niños y niñas menores de cinco años involucrando su contexto familiar y social.</t>
  </si>
  <si>
    <t>Proveer al contratista de los recursos de que trata la clausula tercera para que este administre el Hogar Infantil Fe y Alegría, y a traves del mismo brinde atención a las necesidades básicas de protección, nutrición, desarrollo individual y social a niños menores de seis años involucrando su contexto familiar.</t>
  </si>
  <si>
    <t>Proveer al contratista de los recursos de que trata la clausula tercera para que este administre el Hogar Infantil Fe y Alegría, y a traves del mismo brinde atención integral  a niños menores de seis años involucrando su contexto familiar.</t>
  </si>
  <si>
    <t>Proveer al contratista de los recursos de que trata la clausula tercera para que este administre el Hogar Infantil Fe y Alegría, y a traves del mismo brinde atención integral  a niños menores de 5 años involucrando su contexto familiar.</t>
  </si>
  <si>
    <t>El contratista se obliga a prestar atención a niños menores de 7 años propiciando su desarrollo integral con la participación organizada de la comunidad mediante el mejoramiento de las condiciones de vida y el enriquecimiento de las condiciones de vida con su familia en su entorno.</t>
  </si>
  <si>
    <t>El contratista a traves del hogar infantil Fe y Alegría atendera el desarrollo de los niños menores de 7 años en la modalidad tradicional de atención interinstitucional</t>
  </si>
  <si>
    <t>El contratista a traves del hogar infantil Fe y Alegría atendera el desarrollo de los niños menores de 7 años.</t>
  </si>
  <si>
    <t>Proveer de recursos necesarios al contratista para propiciar al Hogar Infantil Alegría el desarrollo de niños menores de 7 años.</t>
  </si>
  <si>
    <t>Es la administración y ejecución a partir del hogar infantil de las acciones que la ley a asignado al Instituto para lograr con la participación a la familia y la comunidad, la atención integral del niño menor de 7 años.</t>
  </si>
  <si>
    <t>Ejecutar programas de atención al menor, al joven y la familia promoviendo la participación de la comunidad de las entidades públicas y privadas de acuerdo con las modalidades tradicional y alterna.</t>
  </si>
  <si>
    <t>La atención integral al menor de 7 años</t>
  </si>
  <si>
    <t>La atención integral al  menor de 7 años, en modalidad que de acuerdo con la necesidad del servicio establesca el Instituto.</t>
  </si>
  <si>
    <t>Prestación del servicio de atención integral al peercolar en el Hogar Infantil Alegría, a 150 niños diariamente con el fin de suplir y complementar transitoriamente la protección familiar y procurar su desarrollo integral</t>
  </si>
  <si>
    <t>Obtener del contratante bajo su exclusiva responsabilidad y con el personal de su dependencia la cooperación necesaria para la prestación del servicio público a cargo del bienestar familiar.</t>
  </si>
  <si>
    <t>PRESTAR LOS SERVICIOS DE EDUCACIÓN INICIAL EN EL MARCO DE LA ATENCIÓN INTEGRAL DE HOGARES INFANTILES HI DE CONFORMIDAD CON EL MANUAL OPERATIVO DE LA MODALIDAD INSITITUCIONAL, EL LINEAMIENTO TÉCNICO PARA LA ATENCIÓN A LA PRIMERA INFANCIA Y LAS DIRECTRICES ESTABLECIDAS POR EL ICBF, EN ARMONÍA CON LA POLÍITICA DE ESTADO PARA EL DESARROLLO INTEGRAL DE LA PRIMERA INFANCIA DE CERO A SIEMPRE.</t>
  </si>
  <si>
    <t>17-0158-2020</t>
  </si>
  <si>
    <t>209-2020</t>
  </si>
  <si>
    <t>68-208-2020</t>
  </si>
  <si>
    <t>133</t>
  </si>
  <si>
    <t>54004482020</t>
  </si>
  <si>
    <t>762620351</t>
  </si>
  <si>
    <t>762620368</t>
  </si>
  <si>
    <t>762620355</t>
  </si>
  <si>
    <t>762620348</t>
  </si>
  <si>
    <t>Prestar el servicio en Centros de Desarrollo Infantil-CDI- de conformidad con el Manual Operativo de la modalidad Institucional y las directices establecidad por el ICBF en armonía con las Política de Estado para el desarrollo integral de la primera infanci "De Cero a Siempre"</t>
  </si>
  <si>
    <t>Prestar Servicios de Educación inicial en el marco de la atención integral en Hogares Infantiles-HI-de conformidad con el Manual Operativo de la Modalidad Intitucional, en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</si>
  <si>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Hogares Infantiles-Hogar Infantil Malvinas-Lipaya y San Pedro</t>
  </si>
  <si>
    <t xml:space="preserve">Prestar los servicios de Educación inicial en el marco de la Atención Integral en Hogares Infantiles HI,  de conformidad con el Manual Operativo de la Modalidad  Institucional , el lineamiento técnico para la atención a la Primera Infancia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</si>
  <si>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politica de Estado para el Desarrollo Intgral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</si>
  <si>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establecidas por el ICBF, en armonía con la politica de Estado `para el desarrollo integral de la Primera Infancia "De Cero a Siempre"</t>
  </si>
  <si>
    <t>Prestar el servicio Centro de Desarrollo Infantil CDI, de conformidad con el Manual Operativo de la Modalidad Institucional y las directrices estrablecidas por el ICBF en armonía con la política institucional de estado para el desarrollo integral de la primera infancia "De Cero a Siempre"</t>
  </si>
  <si>
    <t>Prestar el servicio Hogares Infantiles HI, de conformidad con el Manual Operativo de la Modalidad Institucional y las directirces establecidad por el ICBF en armonía con la política institucional de estado para el desarrollo integral de la primera infancia "De Cero a Siempre"</t>
  </si>
  <si>
    <t>VICTOR MURILLO URRACA</t>
  </si>
  <si>
    <t>CALLE 44 NO. 27A-42</t>
  </si>
  <si>
    <t>3222270649</t>
  </si>
  <si>
    <t>direccion.oriente@feyalegria.org.co</t>
  </si>
  <si>
    <t>110578-2020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</si>
</sst>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0" fontId="31" fillId="0" borderId="0" xfId="0" applyFont="1" applyProtection="1">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9" zoomScale="85" zoomScaleNormal="85" zoomScaleSheetLayoutView="40" zoomScalePageLayoutView="40" workbookViewId="0">
      <selection activeCell="A126" sqref="A1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82" t="str">
        <f>HYPERLINK("#MI_Oferente_Singular!A114","CAPACIDAD RESIDUAL")</f>
        <v>CAPACIDAD RESIDUAL</v>
      </c>
      <c r="F8" s="183"/>
      <c r="G8" s="184"/>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82" t="str">
        <f>HYPERLINK("#MI_Oferente_Singular!A162","TALENTO HUMANO")</f>
        <v>TALENTO HUMANO</v>
      </c>
      <c r="F9" s="183"/>
      <c r="G9" s="184"/>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82" t="str">
        <f>HYPERLINK("#MI_Oferente_Singular!F162","INFRAESTRUCTURA")</f>
        <v>INFRAESTRUCTURA</v>
      </c>
      <c r="F10" s="183"/>
      <c r="G10" s="184"/>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6" t="s">
        <v>2676</v>
      </c>
      <c r="D15" s="35"/>
      <c r="E15" s="35"/>
      <c r="F15" s="5"/>
      <c r="G15" s="32" t="s">
        <v>1168</v>
      </c>
      <c r="H15" s="102" t="s">
        <v>822</v>
      </c>
      <c r="I15" s="32" t="s">
        <v>2624</v>
      </c>
      <c r="J15" s="107" t="s">
        <v>2626</v>
      </c>
      <c r="L15" s="208" t="s">
        <v>8</v>
      </c>
      <c r="M15" s="208"/>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860031909</v>
      </c>
      <c r="C20" s="5"/>
      <c r="D20" s="73"/>
      <c r="E20" s="5"/>
      <c r="F20" s="5"/>
      <c r="G20" s="5"/>
      <c r="H20" s="185"/>
      <c r="I20" s="139" t="s">
        <v>1157</v>
      </c>
      <c r="J20" s="140" t="s">
        <v>845</v>
      </c>
      <c r="K20" s="141">
        <v>1233637890</v>
      </c>
      <c r="L20" s="142"/>
      <c r="M20" s="142"/>
      <c r="N20" s="125">
        <f>+(M20-L20)/30</f>
        <v>0</v>
      </c>
      <c r="O20" s="128"/>
      <c r="U20" s="124"/>
      <c r="V20" s="104">
        <f ca="1">NOW()</f>
        <v>44192.515305787034</v>
      </c>
      <c r="W20" s="104">
        <f ca="1">NOW()</f>
        <v>44192.515305787034</v>
      </c>
    </row>
    <row r="21" spans="1:23" ht="30" customHeight="1" outlineLevel="1" x14ac:dyDescent="0.25">
      <c r="A21" s="9"/>
      <c r="B21" s="71"/>
      <c r="C21" s="5"/>
      <c r="D21" s="5"/>
      <c r="E21" s="5"/>
      <c r="F21" s="5"/>
      <c r="G21" s="5"/>
      <c r="H21" s="70"/>
      <c r="I21" s="139"/>
      <c r="J21" s="140"/>
      <c r="K21" s="141"/>
      <c r="L21" s="142"/>
      <c r="M21" s="142"/>
      <c r="N21" s="125">
        <f t="shared" ref="N21:N35" si="0">+(M21-L21)/30</f>
        <v>0</v>
      </c>
      <c r="O21" s="129"/>
    </row>
    <row r="22" spans="1:23" ht="30" customHeight="1" outlineLevel="1" x14ac:dyDescent="0.25">
      <c r="A22" s="9"/>
      <c r="B22" s="71"/>
      <c r="C22" s="5"/>
      <c r="D22" s="5"/>
      <c r="E22" s="5"/>
      <c r="F22" s="5"/>
      <c r="G22" s="5"/>
      <c r="H22" s="70"/>
      <c r="I22" s="139"/>
      <c r="J22" s="140"/>
      <c r="K22" s="141"/>
      <c r="L22" s="142"/>
      <c r="M22" s="142"/>
      <c r="N22" s="126">
        <f t="shared" ref="N22:N33" si="1">+(M22-L22)/30</f>
        <v>0</v>
      </c>
      <c r="O22" s="129"/>
    </row>
    <row r="23" spans="1:23" ht="30" customHeight="1" outlineLevel="1" x14ac:dyDescent="0.25">
      <c r="A23" s="9"/>
      <c r="B23" s="101"/>
      <c r="C23" s="21"/>
      <c r="D23" s="21"/>
      <c r="E23" s="21"/>
      <c r="F23" s="5"/>
      <c r="G23" s="5"/>
      <c r="H23" s="70"/>
      <c r="I23" s="139"/>
      <c r="J23" s="140"/>
      <c r="K23" s="141"/>
      <c r="L23" s="142"/>
      <c r="M23" s="142"/>
      <c r="N23" s="126">
        <f t="shared" si="1"/>
        <v>0</v>
      </c>
      <c r="O23" s="129"/>
      <c r="Q23" s="103"/>
      <c r="R23" s="55"/>
      <c r="S23" s="104"/>
      <c r="T23" s="104"/>
    </row>
    <row r="24" spans="1:23" ht="30" customHeight="1" outlineLevel="1" x14ac:dyDescent="0.25">
      <c r="A24" s="9"/>
      <c r="B24" s="101"/>
      <c r="C24" s="21"/>
      <c r="D24" s="21"/>
      <c r="E24" s="21"/>
      <c r="F24" s="5"/>
      <c r="G24" s="5"/>
      <c r="H24" s="70"/>
      <c r="I24" s="139"/>
      <c r="J24" s="140"/>
      <c r="K24" s="141"/>
      <c r="L24" s="142"/>
      <c r="M24" s="142"/>
      <c r="N24" s="126">
        <f t="shared" si="1"/>
        <v>0</v>
      </c>
      <c r="O24" s="129"/>
    </row>
    <row r="25" spans="1:23" ht="30" customHeight="1" outlineLevel="1" x14ac:dyDescent="0.25">
      <c r="A25" s="9"/>
      <c r="B25" s="101"/>
      <c r="C25" s="21"/>
      <c r="D25" s="21"/>
      <c r="E25" s="21"/>
      <c r="F25" s="5"/>
      <c r="G25" s="5"/>
      <c r="H25" s="70"/>
      <c r="I25" s="139"/>
      <c r="J25" s="140"/>
      <c r="K25" s="141"/>
      <c r="L25" s="142"/>
      <c r="M25" s="142"/>
      <c r="N25" s="126">
        <f t="shared" si="1"/>
        <v>0</v>
      </c>
      <c r="O25" s="129"/>
    </row>
    <row r="26" spans="1:23" ht="30" customHeight="1" outlineLevel="1" x14ac:dyDescent="0.25">
      <c r="A26" s="9"/>
      <c r="B26" s="101"/>
      <c r="C26" s="21"/>
      <c r="D26" s="21"/>
      <c r="E26" s="21"/>
      <c r="F26" s="5"/>
      <c r="G26" s="5"/>
      <c r="H26" s="70"/>
      <c r="I26" s="139"/>
      <c r="J26" s="140"/>
      <c r="K26" s="141"/>
      <c r="L26" s="142"/>
      <c r="M26" s="142"/>
      <c r="N26" s="126">
        <f t="shared" si="1"/>
        <v>0</v>
      </c>
      <c r="O26" s="129"/>
    </row>
    <row r="27" spans="1:23" ht="30" customHeight="1" outlineLevel="1" x14ac:dyDescent="0.25">
      <c r="A27" s="9"/>
      <c r="B27" s="101"/>
      <c r="C27" s="21"/>
      <c r="D27" s="21"/>
      <c r="E27" s="21"/>
      <c r="F27" s="5"/>
      <c r="G27" s="5"/>
      <c r="H27" s="70"/>
      <c r="I27" s="139"/>
      <c r="J27" s="140"/>
      <c r="K27" s="141"/>
      <c r="L27" s="142"/>
      <c r="M27" s="142"/>
      <c r="N27" s="126">
        <f t="shared" si="1"/>
        <v>0</v>
      </c>
      <c r="O27" s="129"/>
    </row>
    <row r="28" spans="1:23" ht="30" customHeight="1" outlineLevel="1" x14ac:dyDescent="0.25">
      <c r="A28" s="9"/>
      <c r="B28" s="101"/>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FE Y ALEGRIA DE COLOMBIA</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2827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2677</v>
      </c>
      <c r="C48" s="109" t="s">
        <v>31</v>
      </c>
      <c r="D48" s="168" t="s">
        <v>2678</v>
      </c>
      <c r="E48" s="169">
        <v>43487</v>
      </c>
      <c r="F48" s="169">
        <v>43812</v>
      </c>
      <c r="G48" s="150">
        <f>IF(AND(E48&lt;&gt;"",F48&lt;&gt;""),((F48-E48)/30),"")</f>
        <v>10.833333333333334</v>
      </c>
      <c r="H48" s="167" t="s">
        <v>2798</v>
      </c>
      <c r="I48" s="110" t="s">
        <v>1157</v>
      </c>
      <c r="J48" s="110" t="s">
        <v>845</v>
      </c>
      <c r="K48" s="171">
        <v>625507108</v>
      </c>
      <c r="L48" s="111" t="s">
        <v>1148</v>
      </c>
      <c r="M48" s="112">
        <v>1</v>
      </c>
      <c r="N48" s="111" t="s">
        <v>2634</v>
      </c>
      <c r="O48" s="111" t="s">
        <v>1148</v>
      </c>
      <c r="P48" s="78"/>
    </row>
    <row r="49" spans="1:16" s="6" customFormat="1" ht="24.75" customHeight="1" x14ac:dyDescent="0.25">
      <c r="A49" s="133">
        <v>2</v>
      </c>
      <c r="B49" s="167" t="s">
        <v>2677</v>
      </c>
      <c r="C49" s="109" t="s">
        <v>31</v>
      </c>
      <c r="D49" s="168" t="s">
        <v>2679</v>
      </c>
      <c r="E49" s="169">
        <v>43405</v>
      </c>
      <c r="F49" s="168" t="s">
        <v>2730</v>
      </c>
      <c r="G49" s="150">
        <f t="shared" ref="G49:G50" si="2">IF(AND(E49&lt;&gt;"",F49&lt;&gt;""),((F49-E49)/30),"")</f>
        <v>1.2</v>
      </c>
      <c r="H49" s="167" t="s">
        <v>2799</v>
      </c>
      <c r="I49" s="110" t="s">
        <v>1157</v>
      </c>
      <c r="J49" s="110" t="s">
        <v>845</v>
      </c>
      <c r="K49" s="171">
        <v>67055200</v>
      </c>
      <c r="L49" s="111" t="s">
        <v>1148</v>
      </c>
      <c r="M49" s="112">
        <v>1</v>
      </c>
      <c r="N49" s="111" t="s">
        <v>2634</v>
      </c>
      <c r="O49" s="111" t="s">
        <v>1148</v>
      </c>
      <c r="P49" s="78"/>
    </row>
    <row r="50" spans="1:16" s="6" customFormat="1" ht="24.75" customHeight="1" x14ac:dyDescent="0.25">
      <c r="A50" s="133">
        <v>3</v>
      </c>
      <c r="B50" s="167" t="s">
        <v>2677</v>
      </c>
      <c r="C50" s="109" t="s">
        <v>31</v>
      </c>
      <c r="D50" s="168" t="s">
        <v>2680</v>
      </c>
      <c r="E50" s="168" t="s">
        <v>2719</v>
      </c>
      <c r="F50" s="168" t="s">
        <v>2731</v>
      </c>
      <c r="G50" s="150">
        <f t="shared" si="2"/>
        <v>12.133333333333333</v>
      </c>
      <c r="H50" s="167" t="s">
        <v>2800</v>
      </c>
      <c r="I50" s="110" t="s">
        <v>1157</v>
      </c>
      <c r="J50" s="110" t="s">
        <v>845</v>
      </c>
      <c r="K50" s="171">
        <v>633369607</v>
      </c>
      <c r="L50" s="111" t="s">
        <v>1148</v>
      </c>
      <c r="M50" s="112">
        <v>1</v>
      </c>
      <c r="N50" s="111" t="s">
        <v>2634</v>
      </c>
      <c r="O50" s="111" t="s">
        <v>1148</v>
      </c>
      <c r="P50" s="78"/>
    </row>
    <row r="51" spans="1:16" s="6" customFormat="1" ht="24.75" customHeight="1" outlineLevel="1" x14ac:dyDescent="0.2">
      <c r="A51" s="133">
        <v>4</v>
      </c>
      <c r="B51" s="167" t="s">
        <v>2677</v>
      </c>
      <c r="C51" s="109" t="s">
        <v>31</v>
      </c>
      <c r="D51" s="168" t="s">
        <v>2681</v>
      </c>
      <c r="E51" s="168" t="s">
        <v>2720</v>
      </c>
      <c r="F51" s="168" t="s">
        <v>2732</v>
      </c>
      <c r="G51" s="150">
        <f t="shared" ref="G51:G107" si="3">IF(AND(E51&lt;&gt;"",F51&lt;&gt;""),((F51-E51)/30),"")</f>
        <v>12.133333333333333</v>
      </c>
      <c r="H51" s="170" t="s">
        <v>2801</v>
      </c>
      <c r="I51" s="110" t="s">
        <v>1157</v>
      </c>
      <c r="J51" s="110" t="s">
        <v>845</v>
      </c>
      <c r="K51" s="171">
        <v>519247159</v>
      </c>
      <c r="L51" s="111" t="s">
        <v>1148</v>
      </c>
      <c r="M51" s="112">
        <v>1</v>
      </c>
      <c r="N51" s="111" t="s">
        <v>2634</v>
      </c>
      <c r="O51" s="111" t="s">
        <v>1148</v>
      </c>
      <c r="P51" s="78"/>
    </row>
    <row r="52" spans="1:16" s="7" customFormat="1" ht="24.75" customHeight="1" outlineLevel="1" x14ac:dyDescent="0.25">
      <c r="A52" s="134">
        <v>5</v>
      </c>
      <c r="B52" s="167" t="s">
        <v>2677</v>
      </c>
      <c r="C52" s="109" t="s">
        <v>31</v>
      </c>
      <c r="D52" s="168" t="s">
        <v>2682</v>
      </c>
      <c r="E52" s="168" t="s">
        <v>2721</v>
      </c>
      <c r="F52" s="168" t="s">
        <v>2733</v>
      </c>
      <c r="G52" s="150">
        <f t="shared" si="3"/>
        <v>9.3000000000000007</v>
      </c>
      <c r="H52" s="167" t="s">
        <v>2802</v>
      </c>
      <c r="I52" s="110" t="s">
        <v>1157</v>
      </c>
      <c r="J52" s="110" t="s">
        <v>845</v>
      </c>
      <c r="K52" s="172">
        <v>382994284</v>
      </c>
      <c r="L52" s="111" t="s">
        <v>1148</v>
      </c>
      <c r="M52" s="112">
        <v>1</v>
      </c>
      <c r="N52" s="111" t="s">
        <v>2634</v>
      </c>
      <c r="O52" s="111" t="s">
        <v>1148</v>
      </c>
      <c r="P52" s="79"/>
    </row>
    <row r="53" spans="1:16" s="7" customFormat="1" ht="24.75" customHeight="1" outlineLevel="1" x14ac:dyDescent="0.25">
      <c r="A53" s="134">
        <v>6</v>
      </c>
      <c r="B53" s="167" t="s">
        <v>2677</v>
      </c>
      <c r="C53" s="109" t="s">
        <v>31</v>
      </c>
      <c r="D53" s="168" t="s">
        <v>2683</v>
      </c>
      <c r="E53" s="168" t="s">
        <v>2722</v>
      </c>
      <c r="F53" s="168" t="s">
        <v>2734</v>
      </c>
      <c r="G53" s="150">
        <f t="shared" si="3"/>
        <v>9.4333333333333336</v>
      </c>
      <c r="H53" s="167" t="s">
        <v>2803</v>
      </c>
      <c r="I53" s="110" t="s">
        <v>1157</v>
      </c>
      <c r="J53" s="110" t="s">
        <v>845</v>
      </c>
      <c r="K53" s="172">
        <v>433664300</v>
      </c>
      <c r="L53" s="111" t="s">
        <v>1148</v>
      </c>
      <c r="M53" s="112">
        <v>1</v>
      </c>
      <c r="N53" s="111" t="s">
        <v>2634</v>
      </c>
      <c r="O53" s="111" t="s">
        <v>1148</v>
      </c>
      <c r="P53" s="79"/>
    </row>
    <row r="54" spans="1:16" s="7" customFormat="1" ht="24.75" customHeight="1" outlineLevel="1" x14ac:dyDescent="0.25">
      <c r="A54" s="134">
        <v>7</v>
      </c>
      <c r="B54" s="167" t="s">
        <v>2677</v>
      </c>
      <c r="C54" s="109" t="s">
        <v>31</v>
      </c>
      <c r="D54" s="168" t="s">
        <v>2684</v>
      </c>
      <c r="E54" s="168" t="s">
        <v>2723</v>
      </c>
      <c r="F54" s="168" t="s">
        <v>2735</v>
      </c>
      <c r="G54" s="150">
        <f t="shared" si="3"/>
        <v>24.766666666666666</v>
      </c>
      <c r="H54" s="167" t="s">
        <v>2804</v>
      </c>
      <c r="I54" s="110" t="s">
        <v>1157</v>
      </c>
      <c r="J54" s="110" t="s">
        <v>845</v>
      </c>
      <c r="K54" s="172">
        <v>828378534</v>
      </c>
      <c r="L54" s="111" t="s">
        <v>1148</v>
      </c>
      <c r="M54" s="112">
        <v>1</v>
      </c>
      <c r="N54" s="111" t="s">
        <v>2634</v>
      </c>
      <c r="O54" s="111" t="s">
        <v>1148</v>
      </c>
      <c r="P54" s="79"/>
    </row>
    <row r="55" spans="1:16" s="7" customFormat="1" ht="24.75" customHeight="1" outlineLevel="1" x14ac:dyDescent="0.25">
      <c r="A55" s="134">
        <v>8</v>
      </c>
      <c r="B55" s="167" t="s">
        <v>2677</v>
      </c>
      <c r="C55" s="109" t="s">
        <v>31</v>
      </c>
      <c r="D55" s="168" t="s">
        <v>2685</v>
      </c>
      <c r="E55" s="168" t="s">
        <v>2724</v>
      </c>
      <c r="F55" s="168" t="s">
        <v>2736</v>
      </c>
      <c r="G55" s="150">
        <f t="shared" si="3"/>
        <v>5.9333333333333336</v>
      </c>
      <c r="H55" s="167" t="s">
        <v>2805</v>
      </c>
      <c r="I55" s="110" t="s">
        <v>1157</v>
      </c>
      <c r="J55" s="110" t="s">
        <v>845</v>
      </c>
      <c r="K55" s="172">
        <v>149560490</v>
      </c>
      <c r="L55" s="111" t="s">
        <v>1148</v>
      </c>
      <c r="M55" s="112">
        <v>1</v>
      </c>
      <c r="N55" s="111" t="s">
        <v>2634</v>
      </c>
      <c r="O55" s="111" t="s">
        <v>1148</v>
      </c>
      <c r="P55" s="79"/>
    </row>
    <row r="56" spans="1:16" s="7" customFormat="1" ht="24.75" customHeight="1" outlineLevel="1" x14ac:dyDescent="0.25">
      <c r="A56" s="134">
        <v>9</v>
      </c>
      <c r="B56" s="167" t="s">
        <v>2677</v>
      </c>
      <c r="C56" s="109" t="s">
        <v>31</v>
      </c>
      <c r="D56" s="168" t="s">
        <v>2686</v>
      </c>
      <c r="E56" s="168" t="s">
        <v>2725</v>
      </c>
      <c r="F56" s="168" t="s">
        <v>2737</v>
      </c>
      <c r="G56" s="150">
        <f t="shared" si="3"/>
        <v>5.6333333333333337</v>
      </c>
      <c r="H56" s="167" t="s">
        <v>2806</v>
      </c>
      <c r="I56" s="110" t="s">
        <v>1157</v>
      </c>
      <c r="J56" s="110" t="s">
        <v>845</v>
      </c>
      <c r="K56" s="172">
        <v>149560490</v>
      </c>
      <c r="L56" s="111" t="s">
        <v>1148</v>
      </c>
      <c r="M56" s="112">
        <v>1</v>
      </c>
      <c r="N56" s="111" t="s">
        <v>2634</v>
      </c>
      <c r="O56" s="111" t="s">
        <v>1148</v>
      </c>
      <c r="P56" s="79"/>
    </row>
    <row r="57" spans="1:16" s="7" customFormat="1" ht="24.75" customHeight="1" outlineLevel="1" x14ac:dyDescent="0.25">
      <c r="A57" s="134">
        <v>10</v>
      </c>
      <c r="B57" s="167" t="s">
        <v>2677</v>
      </c>
      <c r="C57" s="65" t="s">
        <v>31</v>
      </c>
      <c r="D57" s="168" t="s">
        <v>2687</v>
      </c>
      <c r="E57" s="168" t="s">
        <v>2726</v>
      </c>
      <c r="F57" s="168" t="s">
        <v>2738</v>
      </c>
      <c r="G57" s="150">
        <f t="shared" si="3"/>
        <v>11.6</v>
      </c>
      <c r="H57" s="167" t="s">
        <v>2806</v>
      </c>
      <c r="I57" s="63" t="s">
        <v>1157</v>
      </c>
      <c r="J57" s="63" t="s">
        <v>845</v>
      </c>
      <c r="K57" s="172">
        <v>284483561</v>
      </c>
      <c r="L57" s="65" t="s">
        <v>1148</v>
      </c>
      <c r="M57" s="67">
        <v>1</v>
      </c>
      <c r="N57" s="65" t="s">
        <v>2634</v>
      </c>
      <c r="O57" s="65" t="s">
        <v>1148</v>
      </c>
      <c r="P57" s="79"/>
    </row>
    <row r="58" spans="1:16" s="7" customFormat="1" ht="24.75" customHeight="1" outlineLevel="1" x14ac:dyDescent="0.25">
      <c r="A58" s="134">
        <v>11</v>
      </c>
      <c r="B58" s="167" t="s">
        <v>2677</v>
      </c>
      <c r="C58" s="65" t="s">
        <v>31</v>
      </c>
      <c r="D58" s="168" t="s">
        <v>2688</v>
      </c>
      <c r="E58" s="168" t="s">
        <v>2727</v>
      </c>
      <c r="F58" s="168" t="s">
        <v>2739</v>
      </c>
      <c r="G58" s="150">
        <f t="shared" si="3"/>
        <v>11.7</v>
      </c>
      <c r="H58" s="167" t="s">
        <v>2806</v>
      </c>
      <c r="I58" s="63" t="s">
        <v>1157</v>
      </c>
      <c r="J58" s="63" t="s">
        <v>845</v>
      </c>
      <c r="K58" s="172">
        <v>573597200</v>
      </c>
      <c r="L58" s="65" t="s">
        <v>1148</v>
      </c>
      <c r="M58" s="67">
        <v>1</v>
      </c>
      <c r="N58" s="65" t="s">
        <v>2634</v>
      </c>
      <c r="O58" s="65" t="s">
        <v>1148</v>
      </c>
      <c r="P58" s="79"/>
    </row>
    <row r="59" spans="1:16" s="7" customFormat="1" ht="24.75" customHeight="1" outlineLevel="1" x14ac:dyDescent="0.25">
      <c r="A59" s="134">
        <v>12</v>
      </c>
      <c r="B59" s="167" t="s">
        <v>2677</v>
      </c>
      <c r="C59" s="65" t="s">
        <v>31</v>
      </c>
      <c r="D59" s="168" t="s">
        <v>2689</v>
      </c>
      <c r="E59" s="168" t="s">
        <v>2728</v>
      </c>
      <c r="F59" s="168" t="s">
        <v>2740</v>
      </c>
      <c r="G59" s="150">
        <f t="shared" si="3"/>
        <v>11.866666666666667</v>
      </c>
      <c r="H59" s="167" t="s">
        <v>2806</v>
      </c>
      <c r="I59" s="63" t="s">
        <v>1157</v>
      </c>
      <c r="J59" s="63" t="s">
        <v>845</v>
      </c>
      <c r="K59" s="172">
        <v>261263410</v>
      </c>
      <c r="L59" s="65" t="s">
        <v>1148</v>
      </c>
      <c r="M59" s="67">
        <v>1</v>
      </c>
      <c r="N59" s="65" t="s">
        <v>2634</v>
      </c>
      <c r="O59" s="65" t="s">
        <v>1148</v>
      </c>
      <c r="P59" s="79"/>
    </row>
    <row r="60" spans="1:16" s="7" customFormat="1" ht="24.75" customHeight="1" outlineLevel="1" x14ac:dyDescent="0.25">
      <c r="A60" s="134">
        <v>13</v>
      </c>
      <c r="B60" s="167" t="s">
        <v>2677</v>
      </c>
      <c r="C60" s="65" t="s">
        <v>31</v>
      </c>
      <c r="D60" s="168" t="s">
        <v>2690</v>
      </c>
      <c r="E60" s="168" t="s">
        <v>2729</v>
      </c>
      <c r="F60" s="168" t="s">
        <v>2741</v>
      </c>
      <c r="G60" s="150">
        <f t="shared" si="3"/>
        <v>12.2</v>
      </c>
      <c r="H60" s="167" t="s">
        <v>2806</v>
      </c>
      <c r="I60" s="63" t="s">
        <v>1157</v>
      </c>
      <c r="J60" s="63" t="s">
        <v>845</v>
      </c>
      <c r="K60" s="172">
        <v>231379200</v>
      </c>
      <c r="L60" s="65" t="s">
        <v>1148</v>
      </c>
      <c r="M60" s="67">
        <v>1</v>
      </c>
      <c r="N60" s="65" t="s">
        <v>2634</v>
      </c>
      <c r="O60" s="65" t="s">
        <v>1148</v>
      </c>
      <c r="P60" s="79"/>
    </row>
    <row r="61" spans="1:16" s="7" customFormat="1" ht="24.75" customHeight="1" outlineLevel="1" x14ac:dyDescent="0.25">
      <c r="A61" s="134">
        <v>14</v>
      </c>
      <c r="B61" s="167" t="s">
        <v>2677</v>
      </c>
      <c r="C61" s="65" t="s">
        <v>31</v>
      </c>
      <c r="D61" s="168" t="s">
        <v>2691</v>
      </c>
      <c r="E61" s="168" t="s">
        <v>2742</v>
      </c>
      <c r="F61" s="168" t="s">
        <v>2769</v>
      </c>
      <c r="G61" s="150">
        <f t="shared" si="3"/>
        <v>4.5</v>
      </c>
      <c r="H61" s="167" t="s">
        <v>2807</v>
      </c>
      <c r="I61" s="63" t="s">
        <v>1157</v>
      </c>
      <c r="J61" s="63" t="s">
        <v>845</v>
      </c>
      <c r="K61" s="172">
        <v>128624075</v>
      </c>
      <c r="L61" s="65" t="s">
        <v>1148</v>
      </c>
      <c r="M61" s="67">
        <v>1</v>
      </c>
      <c r="N61" s="65" t="s">
        <v>2634</v>
      </c>
      <c r="O61" s="65" t="s">
        <v>1148</v>
      </c>
      <c r="P61" s="79"/>
    </row>
    <row r="62" spans="1:16" s="7" customFormat="1" ht="24.75" customHeight="1" outlineLevel="1" x14ac:dyDescent="0.25">
      <c r="A62" s="134">
        <v>15</v>
      </c>
      <c r="B62" s="167" t="s">
        <v>2677</v>
      </c>
      <c r="C62" s="65" t="s">
        <v>31</v>
      </c>
      <c r="D62" s="168" t="s">
        <v>2692</v>
      </c>
      <c r="E62" s="168" t="s">
        <v>2743</v>
      </c>
      <c r="F62" s="168" t="s">
        <v>2770</v>
      </c>
      <c r="G62" s="150">
        <f t="shared" si="3"/>
        <v>11.766666666666667</v>
      </c>
      <c r="H62" s="167" t="s">
        <v>2808</v>
      </c>
      <c r="I62" s="63" t="s">
        <v>1157</v>
      </c>
      <c r="J62" s="63" t="s">
        <v>845</v>
      </c>
      <c r="K62" s="172">
        <v>214958371</v>
      </c>
      <c r="L62" s="65" t="s">
        <v>1148</v>
      </c>
      <c r="M62" s="67">
        <v>1</v>
      </c>
      <c r="N62" s="65" t="s">
        <v>2634</v>
      </c>
      <c r="O62" s="65" t="s">
        <v>1148</v>
      </c>
      <c r="P62" s="79"/>
    </row>
    <row r="63" spans="1:16" s="7" customFormat="1" ht="24.75" customHeight="1" outlineLevel="1" x14ac:dyDescent="0.25">
      <c r="A63" s="134">
        <v>16</v>
      </c>
      <c r="B63" s="167" t="s">
        <v>2677</v>
      </c>
      <c r="C63" s="65" t="s">
        <v>31</v>
      </c>
      <c r="D63" s="168" t="s">
        <v>2693</v>
      </c>
      <c r="E63" s="168" t="s">
        <v>2744</v>
      </c>
      <c r="F63" s="168" t="s">
        <v>2771</v>
      </c>
      <c r="G63" s="150">
        <f t="shared" si="3"/>
        <v>11.6</v>
      </c>
      <c r="H63" s="167" t="s">
        <v>2809</v>
      </c>
      <c r="I63" s="63" t="s">
        <v>1157</v>
      </c>
      <c r="J63" s="63" t="s">
        <v>845</v>
      </c>
      <c r="K63" s="172">
        <v>204722258</v>
      </c>
      <c r="L63" s="65" t="s">
        <v>1148</v>
      </c>
      <c r="M63" s="67">
        <v>1</v>
      </c>
      <c r="N63" s="65" t="s">
        <v>2634</v>
      </c>
      <c r="O63" s="65" t="s">
        <v>1148</v>
      </c>
      <c r="P63" s="79"/>
    </row>
    <row r="64" spans="1:16" s="7" customFormat="1" ht="24.75" customHeight="1" outlineLevel="1" x14ac:dyDescent="0.25">
      <c r="A64" s="134">
        <v>17</v>
      </c>
      <c r="B64" s="167" t="s">
        <v>2677</v>
      </c>
      <c r="C64" s="65" t="s">
        <v>31</v>
      </c>
      <c r="D64" s="168" t="s">
        <v>2694</v>
      </c>
      <c r="E64" s="168" t="s">
        <v>2745</v>
      </c>
      <c r="F64" s="168" t="s">
        <v>2772</v>
      </c>
      <c r="G64" s="150">
        <f t="shared" si="3"/>
        <v>12.133333333333333</v>
      </c>
      <c r="H64" s="167" t="s">
        <v>2810</v>
      </c>
      <c r="I64" s="63" t="s">
        <v>1157</v>
      </c>
      <c r="J64" s="63" t="s">
        <v>845</v>
      </c>
      <c r="K64" s="172">
        <v>188554129</v>
      </c>
      <c r="L64" s="65" t="s">
        <v>1148</v>
      </c>
      <c r="M64" s="67">
        <v>1</v>
      </c>
      <c r="N64" s="65" t="s">
        <v>2634</v>
      </c>
      <c r="O64" s="65" t="s">
        <v>1148</v>
      </c>
      <c r="P64" s="79"/>
    </row>
    <row r="65" spans="1:16" s="7" customFormat="1" ht="24.75" customHeight="1" outlineLevel="1" x14ac:dyDescent="0.25">
      <c r="A65" s="134">
        <v>18</v>
      </c>
      <c r="B65" s="167" t="s">
        <v>2677</v>
      </c>
      <c r="C65" s="65" t="s">
        <v>31</v>
      </c>
      <c r="D65" s="168" t="s">
        <v>2695</v>
      </c>
      <c r="E65" s="168" t="s">
        <v>2746</v>
      </c>
      <c r="F65" s="168" t="s">
        <v>2773</v>
      </c>
      <c r="G65" s="150">
        <f t="shared" si="3"/>
        <v>9.1333333333333329</v>
      </c>
      <c r="H65" s="167" t="s">
        <v>2811</v>
      </c>
      <c r="I65" s="63" t="s">
        <v>1157</v>
      </c>
      <c r="J65" s="63" t="s">
        <v>845</v>
      </c>
      <c r="K65" s="172">
        <v>138316777</v>
      </c>
      <c r="L65" s="65" t="s">
        <v>1148</v>
      </c>
      <c r="M65" s="67">
        <v>1</v>
      </c>
      <c r="N65" s="65" t="s">
        <v>2634</v>
      </c>
      <c r="O65" s="65" t="s">
        <v>1148</v>
      </c>
      <c r="P65" s="79"/>
    </row>
    <row r="66" spans="1:16" s="7" customFormat="1" ht="24.75" customHeight="1" outlineLevel="1" x14ac:dyDescent="0.25">
      <c r="A66" s="134">
        <v>19</v>
      </c>
      <c r="B66" s="167" t="s">
        <v>2677</v>
      </c>
      <c r="C66" s="65" t="s">
        <v>31</v>
      </c>
      <c r="D66" s="168" t="s">
        <v>2696</v>
      </c>
      <c r="E66" s="168" t="s">
        <v>2747</v>
      </c>
      <c r="F66" s="168" t="s">
        <v>2774</v>
      </c>
      <c r="G66" s="150">
        <f t="shared" si="3"/>
        <v>15.066666666666666</v>
      </c>
      <c r="H66" s="167" t="s">
        <v>2812</v>
      </c>
      <c r="I66" s="63" t="s">
        <v>1157</v>
      </c>
      <c r="J66" s="63" t="s">
        <v>845</v>
      </c>
      <c r="K66" s="172">
        <v>225813251</v>
      </c>
      <c r="L66" s="65" t="s">
        <v>1148</v>
      </c>
      <c r="M66" s="67">
        <v>1</v>
      </c>
      <c r="N66" s="65" t="s">
        <v>2634</v>
      </c>
      <c r="O66" s="65" t="s">
        <v>1148</v>
      </c>
      <c r="P66" s="79"/>
    </row>
    <row r="67" spans="1:16" s="7" customFormat="1" ht="24.75" customHeight="1" outlineLevel="1" x14ac:dyDescent="0.25">
      <c r="A67" s="134">
        <v>20</v>
      </c>
      <c r="B67" s="167" t="s">
        <v>2677</v>
      </c>
      <c r="C67" s="65" t="s">
        <v>31</v>
      </c>
      <c r="D67" s="168" t="s">
        <v>2697</v>
      </c>
      <c r="E67" s="168" t="s">
        <v>2748</v>
      </c>
      <c r="F67" s="168" t="s">
        <v>2775</v>
      </c>
      <c r="G67" s="150">
        <f t="shared" si="3"/>
        <v>12.1</v>
      </c>
      <c r="H67" s="167" t="s">
        <v>2813</v>
      </c>
      <c r="I67" s="63" t="s">
        <v>1157</v>
      </c>
      <c r="J67" s="63" t="s">
        <v>845</v>
      </c>
      <c r="K67" s="172">
        <v>156441000</v>
      </c>
      <c r="L67" s="65" t="s">
        <v>1148</v>
      </c>
      <c r="M67" s="67">
        <v>1</v>
      </c>
      <c r="N67" s="65" t="s">
        <v>2634</v>
      </c>
      <c r="O67" s="65" t="s">
        <v>1148</v>
      </c>
      <c r="P67" s="79"/>
    </row>
    <row r="68" spans="1:16" s="7" customFormat="1" ht="24.75" customHeight="1" outlineLevel="1" x14ac:dyDescent="0.25">
      <c r="A68" s="134">
        <v>21</v>
      </c>
      <c r="B68" s="167" t="s">
        <v>2677</v>
      </c>
      <c r="C68" s="65" t="s">
        <v>31</v>
      </c>
      <c r="D68" s="168" t="s">
        <v>2698</v>
      </c>
      <c r="E68" s="168" t="s">
        <v>2749</v>
      </c>
      <c r="F68" s="168" t="s">
        <v>2795</v>
      </c>
      <c r="G68" s="150">
        <f t="shared" si="3"/>
        <v>12.133333333333333</v>
      </c>
      <c r="H68" s="167" t="s">
        <v>2813</v>
      </c>
      <c r="I68" s="63" t="s">
        <v>1157</v>
      </c>
      <c r="J68" s="63" t="s">
        <v>845</v>
      </c>
      <c r="K68" s="172">
        <v>156753882</v>
      </c>
      <c r="L68" s="65" t="s">
        <v>1148</v>
      </c>
      <c r="M68" s="67">
        <v>1</v>
      </c>
      <c r="N68" s="65" t="s">
        <v>2634</v>
      </c>
      <c r="O68" s="65" t="s">
        <v>1148</v>
      </c>
      <c r="P68" s="79"/>
    </row>
    <row r="69" spans="1:16" s="7" customFormat="1" ht="24.75" customHeight="1" outlineLevel="1" x14ac:dyDescent="0.25">
      <c r="A69" s="134">
        <v>22</v>
      </c>
      <c r="B69" s="167" t="s">
        <v>2677</v>
      </c>
      <c r="C69" s="65" t="s">
        <v>31</v>
      </c>
      <c r="D69" s="168" t="s">
        <v>2699</v>
      </c>
      <c r="E69" s="168" t="s">
        <v>2796</v>
      </c>
      <c r="F69" s="168" t="s">
        <v>2776</v>
      </c>
      <c r="G69" s="150">
        <f t="shared" si="3"/>
        <v>11.666666666666666</v>
      </c>
      <c r="H69" s="167" t="s">
        <v>2814</v>
      </c>
      <c r="I69" s="63" t="s">
        <v>1157</v>
      </c>
      <c r="J69" s="63" t="s">
        <v>845</v>
      </c>
      <c r="K69" s="172">
        <v>161065698</v>
      </c>
      <c r="L69" s="65" t="s">
        <v>1148</v>
      </c>
      <c r="M69" s="67">
        <v>1</v>
      </c>
      <c r="N69" s="65" t="s">
        <v>2634</v>
      </c>
      <c r="O69" s="65" t="s">
        <v>1148</v>
      </c>
      <c r="P69" s="79"/>
    </row>
    <row r="70" spans="1:16" s="7" customFormat="1" ht="24.75" customHeight="1" outlineLevel="1" x14ac:dyDescent="0.25">
      <c r="A70" s="134">
        <v>23</v>
      </c>
      <c r="B70" s="167" t="s">
        <v>2677</v>
      </c>
      <c r="C70" s="65" t="s">
        <v>31</v>
      </c>
      <c r="D70" s="168" t="s">
        <v>2700</v>
      </c>
      <c r="E70" s="168" t="s">
        <v>2750</v>
      </c>
      <c r="F70" s="168" t="s">
        <v>2797</v>
      </c>
      <c r="G70" s="150">
        <f t="shared" si="3"/>
        <v>11.433333333333334</v>
      </c>
      <c r="H70" s="167" t="s">
        <v>2814</v>
      </c>
      <c r="I70" s="63" t="s">
        <v>1157</v>
      </c>
      <c r="J70" s="63" t="s">
        <v>845</v>
      </c>
      <c r="K70" s="172">
        <v>142068804</v>
      </c>
      <c r="L70" s="65" t="s">
        <v>1148</v>
      </c>
      <c r="M70" s="67">
        <v>1</v>
      </c>
      <c r="N70" s="65" t="s">
        <v>2634</v>
      </c>
      <c r="O70" s="65" t="s">
        <v>1148</v>
      </c>
      <c r="P70" s="79"/>
    </row>
    <row r="71" spans="1:16" s="7" customFormat="1" ht="24.75" customHeight="1" outlineLevel="1" x14ac:dyDescent="0.25">
      <c r="A71" s="134">
        <v>24</v>
      </c>
      <c r="B71" s="167" t="s">
        <v>2677</v>
      </c>
      <c r="C71" s="65" t="s">
        <v>31</v>
      </c>
      <c r="D71" s="168" t="s">
        <v>2701</v>
      </c>
      <c r="E71" s="168" t="s">
        <v>2751</v>
      </c>
      <c r="F71" s="168" t="s">
        <v>2777</v>
      </c>
      <c r="G71" s="150">
        <f t="shared" si="3"/>
        <v>12.1</v>
      </c>
      <c r="H71" s="167" t="s">
        <v>2815</v>
      </c>
      <c r="I71" s="63" t="s">
        <v>1157</v>
      </c>
      <c r="J71" s="63" t="s">
        <v>845</v>
      </c>
      <c r="K71" s="172">
        <v>120446528</v>
      </c>
      <c r="L71" s="65" t="s">
        <v>1148</v>
      </c>
      <c r="M71" s="67">
        <v>1</v>
      </c>
      <c r="N71" s="65" t="s">
        <v>2634</v>
      </c>
      <c r="O71" s="65" t="s">
        <v>1148</v>
      </c>
      <c r="P71" s="79"/>
    </row>
    <row r="72" spans="1:16" s="7" customFormat="1" ht="24.75" customHeight="1" outlineLevel="1" x14ac:dyDescent="0.25">
      <c r="A72" s="134">
        <v>25</v>
      </c>
      <c r="B72" s="167" t="s">
        <v>2677</v>
      </c>
      <c r="C72" s="65" t="s">
        <v>31</v>
      </c>
      <c r="D72" s="168" t="s">
        <v>2702</v>
      </c>
      <c r="E72" s="168" t="s">
        <v>2752</v>
      </c>
      <c r="F72" s="168" t="s">
        <v>2778</v>
      </c>
      <c r="G72" s="150">
        <f t="shared" si="3"/>
        <v>12.133333333333333</v>
      </c>
      <c r="H72" s="167" t="s">
        <v>2815</v>
      </c>
      <c r="I72" s="63" t="s">
        <v>1157</v>
      </c>
      <c r="J72" s="63" t="s">
        <v>845</v>
      </c>
      <c r="K72" s="172">
        <v>99265717</v>
      </c>
      <c r="L72" s="65" t="s">
        <v>1148</v>
      </c>
      <c r="M72" s="67">
        <v>1</v>
      </c>
      <c r="N72" s="65" t="s">
        <v>2634</v>
      </c>
      <c r="O72" s="65" t="s">
        <v>1148</v>
      </c>
      <c r="P72" s="79"/>
    </row>
    <row r="73" spans="1:16" s="7" customFormat="1" ht="24.75" customHeight="1" outlineLevel="1" x14ac:dyDescent="0.25">
      <c r="A73" s="134">
        <v>26</v>
      </c>
      <c r="B73" s="167" t="s">
        <v>2677</v>
      </c>
      <c r="C73" s="65" t="s">
        <v>31</v>
      </c>
      <c r="D73" s="168" t="s">
        <v>2703</v>
      </c>
      <c r="E73" s="168" t="s">
        <v>2753</v>
      </c>
      <c r="F73" s="168" t="s">
        <v>2779</v>
      </c>
      <c r="G73" s="150">
        <f t="shared" si="3"/>
        <v>12.1</v>
      </c>
      <c r="H73" s="167" t="s">
        <v>2816</v>
      </c>
      <c r="I73" s="63" t="s">
        <v>1157</v>
      </c>
      <c r="J73" s="63" t="s">
        <v>845</v>
      </c>
      <c r="K73" s="172">
        <v>74591389</v>
      </c>
      <c r="L73" s="65" t="s">
        <v>1148</v>
      </c>
      <c r="M73" s="67">
        <v>1</v>
      </c>
      <c r="N73" s="65" t="s">
        <v>2634</v>
      </c>
      <c r="O73" s="65" t="s">
        <v>1148</v>
      </c>
      <c r="P73" s="79"/>
    </row>
    <row r="74" spans="1:16" s="7" customFormat="1" ht="24.75" customHeight="1" outlineLevel="1" x14ac:dyDescent="0.25">
      <c r="A74" s="134">
        <v>27</v>
      </c>
      <c r="B74" s="167" t="s">
        <v>2677</v>
      </c>
      <c r="C74" s="65" t="s">
        <v>31</v>
      </c>
      <c r="D74" s="168" t="s">
        <v>2704</v>
      </c>
      <c r="E74" s="168" t="s">
        <v>2754</v>
      </c>
      <c r="F74" s="168" t="s">
        <v>2780</v>
      </c>
      <c r="G74" s="150">
        <f t="shared" si="3"/>
        <v>12.066666666666666</v>
      </c>
      <c r="H74" s="167" t="s">
        <v>2816</v>
      </c>
      <c r="I74" s="63" t="s">
        <v>1157</v>
      </c>
      <c r="J74" s="63" t="s">
        <v>845</v>
      </c>
      <c r="K74" s="172">
        <v>66906300</v>
      </c>
      <c r="L74" s="65" t="s">
        <v>1148</v>
      </c>
      <c r="M74" s="67">
        <v>1</v>
      </c>
      <c r="N74" s="65" t="s">
        <v>2634</v>
      </c>
      <c r="O74" s="65" t="s">
        <v>1148</v>
      </c>
      <c r="P74" s="79"/>
    </row>
    <row r="75" spans="1:16" s="7" customFormat="1" ht="24.75" customHeight="1" outlineLevel="1" x14ac:dyDescent="0.25">
      <c r="A75" s="134">
        <v>28</v>
      </c>
      <c r="B75" s="167" t="s">
        <v>2677</v>
      </c>
      <c r="C75" s="65" t="s">
        <v>31</v>
      </c>
      <c r="D75" s="168" t="s">
        <v>2705</v>
      </c>
      <c r="E75" s="168" t="s">
        <v>2755</v>
      </c>
      <c r="F75" s="168" t="s">
        <v>2781</v>
      </c>
      <c r="G75" s="150">
        <f t="shared" si="3"/>
        <v>12.133333333333333</v>
      </c>
      <c r="H75" s="167" t="s">
        <v>2816</v>
      </c>
      <c r="I75" s="63" t="s">
        <v>1157</v>
      </c>
      <c r="J75" s="63" t="s">
        <v>845</v>
      </c>
      <c r="K75" s="172">
        <v>56408277</v>
      </c>
      <c r="L75" s="65" t="s">
        <v>1148</v>
      </c>
      <c r="M75" s="67">
        <v>1</v>
      </c>
      <c r="N75" s="65" t="s">
        <v>2634</v>
      </c>
      <c r="O75" s="65" t="s">
        <v>1148</v>
      </c>
      <c r="P75" s="79"/>
    </row>
    <row r="76" spans="1:16" s="7" customFormat="1" ht="24.75" customHeight="1" outlineLevel="1" x14ac:dyDescent="0.25">
      <c r="A76" s="134">
        <v>29</v>
      </c>
      <c r="B76" s="167" t="s">
        <v>2677</v>
      </c>
      <c r="C76" s="65" t="s">
        <v>31</v>
      </c>
      <c r="D76" s="168" t="s">
        <v>2706</v>
      </c>
      <c r="E76" s="168" t="s">
        <v>2756</v>
      </c>
      <c r="F76" s="168" t="s">
        <v>2782</v>
      </c>
      <c r="G76" s="150">
        <f t="shared" si="3"/>
        <v>9.2666666666666675</v>
      </c>
      <c r="H76" s="167" t="s">
        <v>2817</v>
      </c>
      <c r="I76" s="63" t="s">
        <v>1157</v>
      </c>
      <c r="J76" s="63" t="s">
        <v>845</v>
      </c>
      <c r="K76" s="172">
        <v>31457047</v>
      </c>
      <c r="L76" s="65" t="s">
        <v>1148</v>
      </c>
      <c r="M76" s="67">
        <v>1</v>
      </c>
      <c r="N76" s="65" t="s">
        <v>2634</v>
      </c>
      <c r="O76" s="65" t="s">
        <v>1148</v>
      </c>
      <c r="P76" s="79"/>
    </row>
    <row r="77" spans="1:16" s="7" customFormat="1" ht="24.75" customHeight="1" outlineLevel="1" x14ac:dyDescent="0.25">
      <c r="A77" s="134">
        <v>30</v>
      </c>
      <c r="B77" s="167" t="s">
        <v>2677</v>
      </c>
      <c r="C77" s="65" t="s">
        <v>31</v>
      </c>
      <c r="D77" s="168" t="s">
        <v>2707</v>
      </c>
      <c r="E77" s="168" t="s">
        <v>2757</v>
      </c>
      <c r="F77" s="168" t="s">
        <v>2783</v>
      </c>
      <c r="G77" s="150">
        <f t="shared" si="3"/>
        <v>3.0666666666666669</v>
      </c>
      <c r="H77" s="167" t="s">
        <v>2818</v>
      </c>
      <c r="I77" s="63" t="s">
        <v>1157</v>
      </c>
      <c r="J77" s="63" t="s">
        <v>845</v>
      </c>
      <c r="K77" s="172">
        <v>16127561</v>
      </c>
      <c r="L77" s="65" t="s">
        <v>1148</v>
      </c>
      <c r="M77" s="67">
        <v>1</v>
      </c>
      <c r="N77" s="65" t="s">
        <v>2634</v>
      </c>
      <c r="O77" s="65" t="s">
        <v>1148</v>
      </c>
      <c r="P77" s="79"/>
    </row>
    <row r="78" spans="1:16" s="7" customFormat="1" ht="24.75" customHeight="1" outlineLevel="1" x14ac:dyDescent="0.25">
      <c r="A78" s="134">
        <v>31</v>
      </c>
      <c r="B78" s="167" t="s">
        <v>2677</v>
      </c>
      <c r="C78" s="65" t="s">
        <v>31</v>
      </c>
      <c r="D78" s="168" t="s">
        <v>2708</v>
      </c>
      <c r="E78" s="168" t="s">
        <v>2758</v>
      </c>
      <c r="F78" s="168" t="s">
        <v>2784</v>
      </c>
      <c r="G78" s="150">
        <f t="shared" si="3"/>
        <v>12.133333333333333</v>
      </c>
      <c r="H78" s="167" t="s">
        <v>2819</v>
      </c>
      <c r="I78" s="63" t="s">
        <v>1157</v>
      </c>
      <c r="J78" s="63" t="s">
        <v>845</v>
      </c>
      <c r="K78" s="172">
        <v>25471345</v>
      </c>
      <c r="L78" s="65" t="s">
        <v>1148</v>
      </c>
      <c r="M78" s="67">
        <v>1</v>
      </c>
      <c r="N78" s="65" t="s">
        <v>2634</v>
      </c>
      <c r="O78" s="65" t="s">
        <v>1148</v>
      </c>
      <c r="P78" s="79"/>
    </row>
    <row r="79" spans="1:16" s="7" customFormat="1" ht="24.75" customHeight="1" outlineLevel="1" x14ac:dyDescent="0.25">
      <c r="A79" s="134">
        <v>32</v>
      </c>
      <c r="B79" s="167" t="s">
        <v>2677</v>
      </c>
      <c r="C79" s="65" t="s">
        <v>31</v>
      </c>
      <c r="D79" s="168" t="s">
        <v>2709</v>
      </c>
      <c r="E79" s="168" t="s">
        <v>2759</v>
      </c>
      <c r="F79" s="168" t="s">
        <v>2785</v>
      </c>
      <c r="G79" s="150">
        <f t="shared" si="3"/>
        <v>24.333333333333332</v>
      </c>
      <c r="H79" s="167" t="s">
        <v>2820</v>
      </c>
      <c r="I79" s="63" t="s">
        <v>1157</v>
      </c>
      <c r="J79" s="63" t="s">
        <v>845</v>
      </c>
      <c r="K79" s="172">
        <v>23923175</v>
      </c>
      <c r="L79" s="65" t="s">
        <v>1148</v>
      </c>
      <c r="M79" s="67">
        <v>1</v>
      </c>
      <c r="N79" s="65" t="s">
        <v>2634</v>
      </c>
      <c r="O79" s="65" t="s">
        <v>1148</v>
      </c>
      <c r="P79" s="79"/>
    </row>
    <row r="80" spans="1:16" s="7" customFormat="1" ht="24.75" customHeight="1" outlineLevel="1" x14ac:dyDescent="0.25">
      <c r="A80" s="134">
        <v>33</v>
      </c>
      <c r="B80" s="167" t="s">
        <v>2677</v>
      </c>
      <c r="C80" s="65" t="s">
        <v>31</v>
      </c>
      <c r="D80" s="168" t="s">
        <v>2710</v>
      </c>
      <c r="E80" s="168" t="s">
        <v>2760</v>
      </c>
      <c r="F80" s="168" t="s">
        <v>2786</v>
      </c>
      <c r="G80" s="150">
        <f t="shared" si="3"/>
        <v>12.133333333333333</v>
      </c>
      <c r="H80" s="167" t="s">
        <v>2820</v>
      </c>
      <c r="I80" s="63" t="s">
        <v>1157</v>
      </c>
      <c r="J80" s="63" t="s">
        <v>845</v>
      </c>
      <c r="K80" s="172">
        <v>13345054</v>
      </c>
      <c r="L80" s="65" t="s">
        <v>1148</v>
      </c>
      <c r="M80" s="67">
        <v>1</v>
      </c>
      <c r="N80" s="65" t="s">
        <v>2634</v>
      </c>
      <c r="O80" s="65" t="s">
        <v>1148</v>
      </c>
      <c r="P80" s="79"/>
    </row>
    <row r="81" spans="1:16" s="7" customFormat="1" ht="24.75" customHeight="1" outlineLevel="1" x14ac:dyDescent="0.25">
      <c r="A81" s="134">
        <v>34</v>
      </c>
      <c r="B81" s="167" t="s">
        <v>2677</v>
      </c>
      <c r="C81" s="65" t="s">
        <v>31</v>
      </c>
      <c r="D81" s="168" t="s">
        <v>2711</v>
      </c>
      <c r="E81" s="168" t="s">
        <v>2761</v>
      </c>
      <c r="F81" s="168" t="s">
        <v>2787</v>
      </c>
      <c r="G81" s="150">
        <f t="shared" si="3"/>
        <v>6.1</v>
      </c>
      <c r="H81" s="167" t="s">
        <v>2821</v>
      </c>
      <c r="I81" s="63" t="s">
        <v>1157</v>
      </c>
      <c r="J81" s="63" t="s">
        <v>845</v>
      </c>
      <c r="K81" s="172">
        <v>5625453</v>
      </c>
      <c r="L81" s="65" t="s">
        <v>1148</v>
      </c>
      <c r="M81" s="67">
        <v>1</v>
      </c>
      <c r="N81" s="65" t="s">
        <v>2634</v>
      </c>
      <c r="O81" s="65" t="s">
        <v>1148</v>
      </c>
      <c r="P81" s="79"/>
    </row>
    <row r="82" spans="1:16" s="7" customFormat="1" ht="24.75" customHeight="1" outlineLevel="1" x14ac:dyDescent="0.25">
      <c r="A82" s="134">
        <v>35</v>
      </c>
      <c r="B82" s="167" t="s">
        <v>2677</v>
      </c>
      <c r="C82" s="65" t="s">
        <v>31</v>
      </c>
      <c r="D82" s="168" t="s">
        <v>2712</v>
      </c>
      <c r="E82" s="168" t="s">
        <v>2762</v>
      </c>
      <c r="F82" s="168" t="s">
        <v>2788</v>
      </c>
      <c r="G82" s="150">
        <f t="shared" si="3"/>
        <v>6.1</v>
      </c>
      <c r="H82" s="167" t="s">
        <v>2822</v>
      </c>
      <c r="I82" s="63" t="s">
        <v>1157</v>
      </c>
      <c r="J82" s="63" t="s">
        <v>845</v>
      </c>
      <c r="K82" s="172">
        <v>4305142</v>
      </c>
      <c r="L82" s="65" t="s">
        <v>1148</v>
      </c>
      <c r="M82" s="67">
        <v>1</v>
      </c>
      <c r="N82" s="65" t="s">
        <v>2634</v>
      </c>
      <c r="O82" s="65" t="s">
        <v>1148</v>
      </c>
      <c r="P82" s="79"/>
    </row>
    <row r="83" spans="1:16" s="7" customFormat="1" ht="24.75" customHeight="1" outlineLevel="1" x14ac:dyDescent="0.25">
      <c r="A83" s="134">
        <v>36</v>
      </c>
      <c r="B83" s="167" t="s">
        <v>2677</v>
      </c>
      <c r="C83" s="65" t="s">
        <v>31</v>
      </c>
      <c r="D83" s="168" t="s">
        <v>2713</v>
      </c>
      <c r="E83" s="168" t="s">
        <v>2763</v>
      </c>
      <c r="F83" s="168" t="s">
        <v>2789</v>
      </c>
      <c r="G83" s="150">
        <f t="shared" si="3"/>
        <v>12.133333333333333</v>
      </c>
      <c r="H83" s="167" t="s">
        <v>2823</v>
      </c>
      <c r="I83" s="63" t="s">
        <v>1157</v>
      </c>
      <c r="J83" s="63" t="s">
        <v>845</v>
      </c>
      <c r="K83" s="172">
        <v>8344815</v>
      </c>
      <c r="L83" s="65" t="s">
        <v>1148</v>
      </c>
      <c r="M83" s="67">
        <v>1</v>
      </c>
      <c r="N83" s="65" t="s">
        <v>2634</v>
      </c>
      <c r="O83" s="65" t="s">
        <v>1148</v>
      </c>
      <c r="P83" s="79"/>
    </row>
    <row r="84" spans="1:16" s="7" customFormat="1" ht="24.75" customHeight="1" outlineLevel="1" x14ac:dyDescent="0.25">
      <c r="A84" s="134">
        <v>37</v>
      </c>
      <c r="B84" s="167" t="s">
        <v>2677</v>
      </c>
      <c r="C84" s="65" t="s">
        <v>31</v>
      </c>
      <c r="D84" s="168" t="s">
        <v>2714</v>
      </c>
      <c r="E84" s="168" t="s">
        <v>2764</v>
      </c>
      <c r="F84" s="168" t="s">
        <v>2790</v>
      </c>
      <c r="G84" s="150">
        <f t="shared" si="3"/>
        <v>11.2</v>
      </c>
      <c r="H84" s="167" t="s">
        <v>2824</v>
      </c>
      <c r="I84" s="63" t="s">
        <v>1157</v>
      </c>
      <c r="J84" s="63" t="s">
        <v>845</v>
      </c>
      <c r="K84" s="172">
        <v>7086240</v>
      </c>
      <c r="L84" s="65" t="s">
        <v>1148</v>
      </c>
      <c r="M84" s="67">
        <v>1</v>
      </c>
      <c r="N84" s="65" t="s">
        <v>2634</v>
      </c>
      <c r="O84" s="65" t="s">
        <v>1148</v>
      </c>
      <c r="P84" s="79"/>
    </row>
    <row r="85" spans="1:16" s="7" customFormat="1" ht="24.75" customHeight="1" outlineLevel="1" x14ac:dyDescent="0.25">
      <c r="A85" s="134">
        <v>38</v>
      </c>
      <c r="B85" s="167" t="s">
        <v>2677</v>
      </c>
      <c r="C85" s="65" t="s">
        <v>31</v>
      </c>
      <c r="D85" s="168" t="s">
        <v>2715</v>
      </c>
      <c r="E85" s="168" t="s">
        <v>2765</v>
      </c>
      <c r="F85" s="168" t="s">
        <v>2791</v>
      </c>
      <c r="G85" s="150">
        <f t="shared" si="3"/>
        <v>18.166666666666668</v>
      </c>
      <c r="H85" s="167" t="s">
        <v>2825</v>
      </c>
      <c r="I85" s="63" t="s">
        <v>1157</v>
      </c>
      <c r="J85" s="63" t="s">
        <v>845</v>
      </c>
      <c r="K85" s="172">
        <v>8880400</v>
      </c>
      <c r="L85" s="65" t="s">
        <v>1148</v>
      </c>
      <c r="M85" s="67">
        <v>1</v>
      </c>
      <c r="N85" s="65" t="s">
        <v>2634</v>
      </c>
      <c r="O85" s="65" t="s">
        <v>1148</v>
      </c>
      <c r="P85" s="79"/>
    </row>
    <row r="86" spans="1:16" s="7" customFormat="1" ht="24.75" customHeight="1" outlineLevel="1" x14ac:dyDescent="0.25">
      <c r="A86" s="134">
        <v>39</v>
      </c>
      <c r="B86" s="167" t="s">
        <v>2677</v>
      </c>
      <c r="C86" s="65" t="s">
        <v>31</v>
      </c>
      <c r="D86" s="168" t="s">
        <v>2716</v>
      </c>
      <c r="E86" s="168" t="s">
        <v>2766</v>
      </c>
      <c r="F86" s="168" t="s">
        <v>2792</v>
      </c>
      <c r="G86" s="150">
        <f t="shared" si="3"/>
        <v>12.133333333333333</v>
      </c>
      <c r="H86" s="167" t="s">
        <v>2826</v>
      </c>
      <c r="I86" s="63" t="s">
        <v>1157</v>
      </c>
      <c r="J86" s="63" t="s">
        <v>845</v>
      </c>
      <c r="K86" s="172">
        <v>4890000</v>
      </c>
      <c r="L86" s="65" t="s">
        <v>1148</v>
      </c>
      <c r="M86" s="67">
        <v>1</v>
      </c>
      <c r="N86" s="65" t="s">
        <v>2634</v>
      </c>
      <c r="O86" s="65" t="s">
        <v>1148</v>
      </c>
      <c r="P86" s="79"/>
    </row>
    <row r="87" spans="1:16" s="7" customFormat="1" ht="24.75" customHeight="1" outlineLevel="1" x14ac:dyDescent="0.25">
      <c r="A87" s="134">
        <v>40</v>
      </c>
      <c r="B87" s="167" t="s">
        <v>2677</v>
      </c>
      <c r="C87" s="65" t="s">
        <v>31</v>
      </c>
      <c r="D87" s="168" t="s">
        <v>2717</v>
      </c>
      <c r="E87" s="168" t="s">
        <v>2767</v>
      </c>
      <c r="F87" s="168" t="s">
        <v>2793</v>
      </c>
      <c r="G87" s="150">
        <f t="shared" si="3"/>
        <v>10.166666666666666</v>
      </c>
      <c r="H87" s="167" t="s">
        <v>2826</v>
      </c>
      <c r="I87" s="63" t="s">
        <v>1157</v>
      </c>
      <c r="J87" s="63" t="s">
        <v>845</v>
      </c>
      <c r="K87" s="172">
        <v>3564000</v>
      </c>
      <c r="L87" s="65" t="s">
        <v>1148</v>
      </c>
      <c r="M87" s="67">
        <v>1</v>
      </c>
      <c r="N87" s="65" t="s">
        <v>2634</v>
      </c>
      <c r="O87" s="65" t="s">
        <v>1148</v>
      </c>
      <c r="P87" s="79"/>
    </row>
    <row r="88" spans="1:16" s="7" customFormat="1" ht="24.75" customHeight="1" outlineLevel="1" x14ac:dyDescent="0.25">
      <c r="A88" s="134">
        <v>41</v>
      </c>
      <c r="B88" s="167" t="s">
        <v>2677</v>
      </c>
      <c r="C88" s="65" t="s">
        <v>31</v>
      </c>
      <c r="D88" s="168" t="s">
        <v>2718</v>
      </c>
      <c r="E88" s="168" t="s">
        <v>2768</v>
      </c>
      <c r="F88" s="168" t="s">
        <v>2794</v>
      </c>
      <c r="G88" s="150">
        <f t="shared" si="3"/>
        <v>12.133333333333333</v>
      </c>
      <c r="H88" s="167" t="s">
        <v>2826</v>
      </c>
      <c r="I88" s="63" t="s">
        <v>1157</v>
      </c>
      <c r="J88" s="63" t="s">
        <v>845</v>
      </c>
      <c r="K88" s="172"/>
      <c r="L88" s="65" t="s">
        <v>1148</v>
      </c>
      <c r="M88" s="67">
        <v>1</v>
      </c>
      <c r="N88" s="65" t="s">
        <v>2634</v>
      </c>
      <c r="O88" s="65" t="s">
        <v>1148</v>
      </c>
      <c r="P88" s="79"/>
    </row>
    <row r="89" spans="1:16" s="7" customFormat="1" ht="24.75" customHeight="1" outlineLevel="1" x14ac:dyDescent="0.25">
      <c r="A89" s="134">
        <v>42</v>
      </c>
      <c r="B89" s="167"/>
      <c r="C89" s="65"/>
      <c r="D89" s="114"/>
      <c r="E89" s="135"/>
      <c r="F89" s="135"/>
      <c r="G89" s="150" t="str">
        <f t="shared" si="3"/>
        <v/>
      </c>
      <c r="H89" s="115"/>
      <c r="I89" s="63"/>
      <c r="J89" s="63"/>
      <c r="K89" s="66"/>
      <c r="L89" s="65"/>
      <c r="M89" s="67"/>
      <c r="N89" s="65"/>
      <c r="O89" s="65"/>
      <c r="P89" s="79"/>
    </row>
    <row r="90" spans="1:16" s="7" customFormat="1" ht="24.75" customHeight="1" outlineLevel="1" x14ac:dyDescent="0.25">
      <c r="A90" s="134">
        <v>43</v>
      </c>
      <c r="B90" s="64"/>
      <c r="C90" s="65"/>
      <c r="D90" s="168"/>
      <c r="E90" s="135"/>
      <c r="F90" s="135"/>
      <c r="G90" s="150" t="str">
        <f t="shared" si="3"/>
        <v/>
      </c>
      <c r="H90" s="64"/>
      <c r="I90" s="63"/>
      <c r="J90" s="63"/>
      <c r="K90" s="66"/>
      <c r="L90" s="65"/>
      <c r="M90" s="67"/>
      <c r="N90" s="65"/>
      <c r="O90" s="65"/>
      <c r="P90" s="79"/>
    </row>
    <row r="91" spans="1:16" s="7" customFormat="1" ht="24.75" customHeight="1" outlineLevel="1" x14ac:dyDescent="0.25">
      <c r="A91" s="133">
        <v>44</v>
      </c>
      <c r="B91" s="115"/>
      <c r="C91" s="117"/>
      <c r="D91" s="168"/>
      <c r="E91" s="135"/>
      <c r="F91" s="135"/>
      <c r="G91" s="150"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50"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50"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50"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50"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50"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50"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50"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50"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50"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50"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50"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50"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50"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50"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50"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1" t="s">
        <v>2665</v>
      </c>
      <c r="C114" s="153" t="s">
        <v>31</v>
      </c>
      <c r="D114" s="114" t="s">
        <v>2828</v>
      </c>
      <c r="E114" s="135">
        <v>43882</v>
      </c>
      <c r="F114" s="135">
        <v>44196</v>
      </c>
      <c r="G114" s="150">
        <f>IF(AND(E114&lt;&gt;"",F114&lt;&gt;""),((F114-E114)/30),"")</f>
        <v>10.466666666666667</v>
      </c>
      <c r="H114" s="115" t="s">
        <v>2837</v>
      </c>
      <c r="I114" s="114" t="s">
        <v>64</v>
      </c>
      <c r="J114" s="116" t="s">
        <v>377</v>
      </c>
      <c r="K114" s="116">
        <v>1233708438</v>
      </c>
      <c r="L114" s="100">
        <f>+IF(AND(K114&gt;0,O114="Ejecución"),(K114/877802)*Tabla28[[#This Row],[% participación]],IF(AND(K114&gt;0,O114&lt;&gt;"Ejecución"),"-",""))</f>
        <v>1405.451842214987</v>
      </c>
      <c r="M114" s="117" t="s">
        <v>1148</v>
      </c>
      <c r="N114" s="163">
        <v>1</v>
      </c>
      <c r="O114" s="152" t="s">
        <v>1150</v>
      </c>
      <c r="P114" s="78"/>
    </row>
    <row r="115" spans="1:16" s="6" customFormat="1" ht="24.75" customHeight="1" x14ac:dyDescent="0.25">
      <c r="A115" s="133">
        <v>2</v>
      </c>
      <c r="B115" s="151" t="s">
        <v>2665</v>
      </c>
      <c r="C115" s="153" t="s">
        <v>31</v>
      </c>
      <c r="D115" s="114" t="s">
        <v>2849</v>
      </c>
      <c r="E115" s="135">
        <v>43885</v>
      </c>
      <c r="F115" s="135">
        <v>44196</v>
      </c>
      <c r="G115" s="150">
        <f t="shared" ref="G115:G116" si="4">IF(AND(E115&lt;&gt;"",F115&lt;&gt;""),((F115-E115)/30),"")</f>
        <v>10.366666666666667</v>
      </c>
      <c r="H115" s="115" t="s">
        <v>2838</v>
      </c>
      <c r="I115" s="63" t="s">
        <v>1156</v>
      </c>
      <c r="J115" s="63" t="s">
        <v>188</v>
      </c>
      <c r="K115" s="68">
        <v>6267350989</v>
      </c>
      <c r="L115" s="100">
        <f>+IF(AND(K115&gt;0,O115="Ejecución"),(K115/877802)*Tabla28[[#This Row],[% participación]],IF(AND(K115&gt;0,O115&lt;&gt;"Ejecución"),"-",""))</f>
        <v>7139.8230910843222</v>
      </c>
      <c r="M115" s="65" t="s">
        <v>1148</v>
      </c>
      <c r="N115" s="163">
        <f>+IF(M118="No",1,IF(M118="Si","Ingrese %",""))</f>
        <v>1</v>
      </c>
      <c r="O115" s="152" t="s">
        <v>1150</v>
      </c>
      <c r="P115" s="78"/>
    </row>
    <row r="116" spans="1:16" s="6" customFormat="1" ht="24.75" customHeight="1" x14ac:dyDescent="0.25">
      <c r="A116" s="133">
        <v>3</v>
      </c>
      <c r="B116" s="151" t="s">
        <v>2665</v>
      </c>
      <c r="C116" s="153" t="s">
        <v>31</v>
      </c>
      <c r="D116" s="114" t="s">
        <v>2829</v>
      </c>
      <c r="E116" s="135">
        <v>43885</v>
      </c>
      <c r="F116" s="135">
        <v>44196</v>
      </c>
      <c r="G116" s="150">
        <f t="shared" si="4"/>
        <v>10.366666666666667</v>
      </c>
      <c r="H116" s="115" t="s">
        <v>2839</v>
      </c>
      <c r="I116" s="63" t="s">
        <v>163</v>
      </c>
      <c r="J116" s="63" t="s">
        <v>165</v>
      </c>
      <c r="K116" s="68">
        <v>2630819821</v>
      </c>
      <c r="L116" s="100">
        <f>+IF(AND(K116&gt;0,O116="Ejecución"),(K116/877802)*Tabla28[[#This Row],[% participación]],IF(AND(K116&gt;0,O116&lt;&gt;"Ejecución"),"-",""))</f>
        <v>2997.0538014267454</v>
      </c>
      <c r="M116" s="65" t="s">
        <v>1148</v>
      </c>
      <c r="N116" s="163">
        <f>+IF(M118="No",1,IF(M118="Si","Ingrese %",""))</f>
        <v>1</v>
      </c>
      <c r="O116" s="152" t="s">
        <v>1150</v>
      </c>
      <c r="P116" s="78"/>
    </row>
    <row r="117" spans="1:16" s="6" customFormat="1" ht="24.75" customHeight="1" outlineLevel="1" x14ac:dyDescent="0.25">
      <c r="A117" s="133">
        <v>4</v>
      </c>
      <c r="B117" s="151" t="s">
        <v>2665</v>
      </c>
      <c r="C117" s="153" t="s">
        <v>31</v>
      </c>
      <c r="D117" s="114" t="s">
        <v>2832</v>
      </c>
      <c r="E117" s="135">
        <v>44166</v>
      </c>
      <c r="F117" s="135">
        <v>44773</v>
      </c>
      <c r="G117" s="150">
        <f t="shared" ref="G117:G159" si="5">IF(AND(E117&lt;&gt;"",F117&lt;&gt;""),((F117-E117)/30),"")</f>
        <v>20.233333333333334</v>
      </c>
      <c r="H117" s="115" t="s">
        <v>2842</v>
      </c>
      <c r="I117" s="63" t="s">
        <v>1157</v>
      </c>
      <c r="J117" s="63" t="s">
        <v>837</v>
      </c>
      <c r="K117" s="68">
        <v>1255721089</v>
      </c>
      <c r="L117" s="100">
        <f>+IF(AND(K117&gt;0,O117="Ejecución"),(K117/877802)*Tabla28[[#This Row],[% participación]],IF(AND(K117&gt;0,O117&lt;&gt;"Ejecución"),"-",""))</f>
        <v>1430.5288538873231</v>
      </c>
      <c r="M117" s="65" t="s">
        <v>1148</v>
      </c>
      <c r="N117" s="163">
        <f>+IF(M118="No",1,IF(M118="Si","Ingrese %",""))</f>
        <v>1</v>
      </c>
      <c r="O117" s="152" t="s">
        <v>1150</v>
      </c>
      <c r="P117" s="78"/>
    </row>
    <row r="118" spans="1:16" s="7" customFormat="1" ht="24.75" customHeight="1" outlineLevel="1" x14ac:dyDescent="0.25">
      <c r="A118" s="134">
        <v>5</v>
      </c>
      <c r="B118" s="151" t="s">
        <v>2665</v>
      </c>
      <c r="C118" s="153" t="s">
        <v>31</v>
      </c>
      <c r="D118" s="114" t="s">
        <v>2830</v>
      </c>
      <c r="E118" s="135">
        <v>43881</v>
      </c>
      <c r="F118" s="135">
        <v>44196</v>
      </c>
      <c r="G118" s="150">
        <f t="shared" si="5"/>
        <v>10.5</v>
      </c>
      <c r="H118" s="115" t="s">
        <v>2840</v>
      </c>
      <c r="I118" s="63" t="s">
        <v>887</v>
      </c>
      <c r="J118" s="63" t="s">
        <v>889</v>
      </c>
      <c r="K118" s="68">
        <v>558108896</v>
      </c>
      <c r="L118" s="100">
        <f>+IF(AND(K118&gt;0,O118="Ejecución"),(K118/877802)*Tabla28[[#This Row],[% participación]],IF(AND(K118&gt;0,O118&lt;&gt;"Ejecución"),"-",""))</f>
        <v>635.80271633010636</v>
      </c>
      <c r="M118" s="65" t="s">
        <v>1148</v>
      </c>
      <c r="N118" s="163">
        <f t="shared" ref="N118:N160" si="6">+IF(M118="No",1,IF(M118="Si","Ingrese %",""))</f>
        <v>1</v>
      </c>
      <c r="O118" s="152" t="s">
        <v>1150</v>
      </c>
      <c r="P118" s="79"/>
    </row>
    <row r="119" spans="1:16" s="7" customFormat="1" ht="24.75" customHeight="1" outlineLevel="1" x14ac:dyDescent="0.25">
      <c r="A119" s="134">
        <v>6</v>
      </c>
      <c r="B119" s="151" t="s">
        <v>2665</v>
      </c>
      <c r="C119" s="153" t="s">
        <v>31</v>
      </c>
      <c r="D119" s="114" t="s">
        <v>2831</v>
      </c>
      <c r="E119" s="135">
        <v>43885</v>
      </c>
      <c r="F119" s="135">
        <v>44196</v>
      </c>
      <c r="G119" s="150">
        <f t="shared" si="5"/>
        <v>10.366666666666667</v>
      </c>
      <c r="H119" s="115" t="s">
        <v>2841</v>
      </c>
      <c r="I119" s="63" t="s">
        <v>1157</v>
      </c>
      <c r="J119" s="63" t="s">
        <v>845</v>
      </c>
      <c r="K119" s="68">
        <v>679695300</v>
      </c>
      <c r="L119" s="100">
        <f>+IF(AND(K119&gt;0,O119="Ejecución"),(K119/877802)*Tabla28[[#This Row],[% participación]],IF(AND(K119&gt;0,O119&lt;&gt;"Ejecución"),"-",""))</f>
        <v>774.3150505467064</v>
      </c>
      <c r="M119" s="65" t="s">
        <v>1148</v>
      </c>
      <c r="N119" s="163">
        <f t="shared" si="6"/>
        <v>1</v>
      </c>
      <c r="O119" s="152" t="s">
        <v>1150</v>
      </c>
      <c r="P119" s="79"/>
    </row>
    <row r="120" spans="1:16" s="7" customFormat="1" ht="24.75" customHeight="1" outlineLevel="1" x14ac:dyDescent="0.25">
      <c r="A120" s="134">
        <v>7</v>
      </c>
      <c r="B120" s="151" t="s">
        <v>2665</v>
      </c>
      <c r="C120" s="153" t="s">
        <v>31</v>
      </c>
      <c r="D120" s="114" t="s">
        <v>2836</v>
      </c>
      <c r="E120" s="135">
        <v>43882</v>
      </c>
      <c r="F120" s="135">
        <v>44196</v>
      </c>
      <c r="G120" s="150">
        <f t="shared" si="5"/>
        <v>10.466666666666667</v>
      </c>
      <c r="H120" s="115" t="s">
        <v>2843</v>
      </c>
      <c r="I120" s="63" t="s">
        <v>1155</v>
      </c>
      <c r="J120" s="63" t="s">
        <v>1035</v>
      </c>
      <c r="K120" s="68">
        <v>752589090</v>
      </c>
      <c r="L120" s="100">
        <f>+IF(AND(K120&gt;0,O120="Ejecución"),(K120/877802)*Tabla28[[#This Row],[% participación]],IF(AND(K120&gt;0,O120&lt;&gt;"Ejecución"),"-",""))</f>
        <v>857.35631725605549</v>
      </c>
      <c r="M120" s="65" t="s">
        <v>1148</v>
      </c>
      <c r="N120" s="163">
        <f t="shared" si="6"/>
        <v>1</v>
      </c>
      <c r="O120" s="152" t="s">
        <v>1150</v>
      </c>
      <c r="P120" s="79"/>
    </row>
    <row r="121" spans="1:16" s="7" customFormat="1" ht="24.75" customHeight="1" outlineLevel="1" x14ac:dyDescent="0.25">
      <c r="A121" s="134">
        <v>8</v>
      </c>
      <c r="B121" s="151" t="s">
        <v>2665</v>
      </c>
      <c r="C121" s="153" t="s">
        <v>31</v>
      </c>
      <c r="D121" s="114" t="s">
        <v>2833</v>
      </c>
      <c r="E121" s="135">
        <v>43882</v>
      </c>
      <c r="F121" s="135">
        <v>44196</v>
      </c>
      <c r="G121" s="150">
        <f t="shared" si="5"/>
        <v>10.466666666666667</v>
      </c>
      <c r="H121" s="113" t="s">
        <v>2843</v>
      </c>
      <c r="I121" s="63" t="s">
        <v>1155</v>
      </c>
      <c r="J121" s="63" t="s">
        <v>1035</v>
      </c>
      <c r="K121" s="68">
        <v>1133220352</v>
      </c>
      <c r="L121" s="100">
        <f>+IF(AND(K121&gt;0,O121="Ejecución"),(K121/877802)*Tabla28[[#This Row],[% participación]],IF(AND(K121&gt;0,O121&lt;&gt;"Ejecución"),"-",""))</f>
        <v>1290.9749032241896</v>
      </c>
      <c r="M121" s="65" t="s">
        <v>1148</v>
      </c>
      <c r="N121" s="163">
        <f t="shared" si="6"/>
        <v>1</v>
      </c>
      <c r="O121" s="152" t="s">
        <v>1150</v>
      </c>
      <c r="P121" s="79"/>
    </row>
    <row r="122" spans="1:16" s="7" customFormat="1" ht="24.75" customHeight="1" outlineLevel="1" x14ac:dyDescent="0.25">
      <c r="A122" s="134">
        <v>9</v>
      </c>
      <c r="B122" s="151" t="s">
        <v>2665</v>
      </c>
      <c r="C122" s="153" t="s">
        <v>31</v>
      </c>
      <c r="D122" s="114" t="s">
        <v>2834</v>
      </c>
      <c r="E122" s="135">
        <v>43882</v>
      </c>
      <c r="F122" s="135">
        <v>44196</v>
      </c>
      <c r="G122" s="150">
        <f t="shared" si="5"/>
        <v>10.466666666666667</v>
      </c>
      <c r="H122" s="115" t="s">
        <v>2844</v>
      </c>
      <c r="I122" s="63" t="s">
        <v>1155</v>
      </c>
      <c r="J122" s="63" t="s">
        <v>1035</v>
      </c>
      <c r="K122" s="68">
        <v>561223317</v>
      </c>
      <c r="L122" s="100">
        <f>+IF(AND(K122&gt;0,O122="Ejecución"),(K122/877802)*Tabla28[[#This Row],[% participación]],IF(AND(K122&gt;0,O122&lt;&gt;"Ejecución"),"-",""))</f>
        <v>639.35069298087728</v>
      </c>
      <c r="M122" s="65" t="s">
        <v>1148</v>
      </c>
      <c r="N122" s="163">
        <f t="shared" si="6"/>
        <v>1</v>
      </c>
      <c r="O122" s="152" t="s">
        <v>1150</v>
      </c>
      <c r="P122" s="79"/>
    </row>
    <row r="123" spans="1:16" s="7" customFormat="1" ht="24.75" customHeight="1" outlineLevel="1" x14ac:dyDescent="0.25">
      <c r="A123" s="134">
        <v>10</v>
      </c>
      <c r="B123" s="151" t="s">
        <v>2665</v>
      </c>
      <c r="C123" s="153" t="s">
        <v>31</v>
      </c>
      <c r="D123" s="114" t="s">
        <v>2835</v>
      </c>
      <c r="E123" s="135">
        <v>43882</v>
      </c>
      <c r="F123" s="135">
        <v>44196</v>
      </c>
      <c r="G123" s="150">
        <f t="shared" si="5"/>
        <v>10.466666666666667</v>
      </c>
      <c r="H123" s="115" t="s">
        <v>2844</v>
      </c>
      <c r="I123" s="63" t="s">
        <v>1155</v>
      </c>
      <c r="J123" s="63" t="s">
        <v>1035</v>
      </c>
      <c r="K123" s="68">
        <v>1444480039</v>
      </c>
      <c r="L123" s="100">
        <f>+IF(AND(K123&gt;0,O123="Ejecución"),(K123/877802)*Tabla28[[#This Row],[% participación]],IF(AND(K123&gt;0,O123&lt;&gt;"Ejecución"),"-",""))</f>
        <v>1645.5647617572072</v>
      </c>
      <c r="M123" s="65" t="s">
        <v>1148</v>
      </c>
      <c r="N123" s="163">
        <f t="shared" si="6"/>
        <v>1</v>
      </c>
      <c r="O123" s="152" t="s">
        <v>1150</v>
      </c>
      <c r="P123" s="79"/>
    </row>
    <row r="124" spans="1:16" s="7" customFormat="1" ht="24.75" customHeight="1" outlineLevel="1" x14ac:dyDescent="0.25">
      <c r="A124" s="134">
        <v>11</v>
      </c>
      <c r="B124" s="151" t="s">
        <v>2665</v>
      </c>
      <c r="C124" s="153" t="s">
        <v>31</v>
      </c>
      <c r="D124" s="114"/>
      <c r="E124" s="135"/>
      <c r="F124" s="135"/>
      <c r="G124" s="150" t="str">
        <f t="shared" si="5"/>
        <v/>
      </c>
      <c r="H124" s="115"/>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4">
        <v>43</v>
      </c>
      <c r="B156" s="151" t="s">
        <v>2665</v>
      </c>
      <c r="C156" s="153" t="s">
        <v>31</v>
      </c>
      <c r="D156" s="63"/>
      <c r="E156" s="135"/>
      <c r="F156" s="135"/>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57"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4"/>
      <c r="Z178" s="155" t="str">
        <f>IF(Y178&gt;0,SUM(E180+Y178),"")</f>
        <v/>
      </c>
      <c r="AA178" s="19"/>
      <c r="AB178" s="19"/>
    </row>
    <row r="179" spans="1:28" ht="23.25" x14ac:dyDescent="0.25">
      <c r="A179" s="9"/>
      <c r="B179" s="220" t="s">
        <v>2669</v>
      </c>
      <c r="C179" s="220"/>
      <c r="D179" s="220"/>
      <c r="E179" s="161">
        <v>0.02</v>
      </c>
      <c r="F179" s="160">
        <v>0.01</v>
      </c>
      <c r="G179" s="155">
        <f>IF(F179&gt;0,SUM(E179+F179),"")</f>
        <v>0.03</v>
      </c>
      <c r="H179" s="5"/>
      <c r="I179" s="220" t="s">
        <v>2671</v>
      </c>
      <c r="J179" s="220"/>
      <c r="K179" s="220"/>
      <c r="L179" s="220"/>
      <c r="M179" s="162"/>
      <c r="O179" s="8"/>
      <c r="Q179" s="19"/>
      <c r="R179" s="149" t="str">
        <f>IF(M179&gt;0,SUM(L179+M179),"")</f>
        <v/>
      </c>
      <c r="T179" s="19"/>
      <c r="U179" s="176" t="s">
        <v>1166</v>
      </c>
      <c r="V179" s="176"/>
      <c r="W179" s="176"/>
      <c r="X179" s="24">
        <v>0.02</v>
      </c>
      <c r="Y179" s="154"/>
      <c r="Z179" s="155" t="str">
        <f>IF(Y179&gt;0,SUM(E181+Y179),"")</f>
        <v/>
      </c>
      <c r="AA179" s="19"/>
      <c r="AB179" s="19"/>
    </row>
    <row r="180" spans="1:28" ht="23.25" hidden="1" x14ac:dyDescent="0.25">
      <c r="A180" s="9"/>
      <c r="B180" s="200"/>
      <c r="C180" s="200"/>
      <c r="D180" s="200"/>
      <c r="E180" s="159"/>
      <c r="H180" s="5"/>
      <c r="I180" s="200"/>
      <c r="J180" s="200"/>
      <c r="K180" s="200"/>
      <c r="L180" s="200"/>
      <c r="M180" s="5"/>
      <c r="O180" s="8"/>
      <c r="Q180" s="19"/>
      <c r="R180" s="149" t="str">
        <f>IF(S180&gt;0,SUM(L180+S180),"")</f>
        <v/>
      </c>
      <c r="S180" s="154"/>
      <c r="T180" s="19"/>
      <c r="U180" s="176" t="s">
        <v>1167</v>
      </c>
      <c r="V180" s="176"/>
      <c r="W180" s="176"/>
      <c r="X180" s="24">
        <v>0.03</v>
      </c>
      <c r="Y180" s="154"/>
      <c r="Z180" s="155" t="str">
        <f>IF(Y180&gt;0,SUM(E182+Y180),"")</f>
        <v/>
      </c>
      <c r="AA180" s="19"/>
      <c r="AB180" s="19"/>
    </row>
    <row r="181" spans="1:28" ht="23.25" hidden="1" x14ac:dyDescent="0.25">
      <c r="A181" s="9"/>
      <c r="B181" s="200"/>
      <c r="C181" s="200"/>
      <c r="D181" s="200"/>
      <c r="E181" s="159"/>
      <c r="H181" s="5"/>
      <c r="I181" s="200"/>
      <c r="J181" s="200"/>
      <c r="K181" s="200"/>
      <c r="L181" s="200"/>
      <c r="M181" s="5"/>
      <c r="O181" s="8"/>
      <c r="Q181" s="19"/>
      <c r="R181" s="149" t="str">
        <f>IF(S181&gt;0,SUM(L181+S181),"")</f>
        <v/>
      </c>
      <c r="S181" s="154"/>
      <c r="T181" s="19"/>
      <c r="U181" s="19"/>
      <c r="V181" s="19"/>
      <c r="W181" s="19"/>
      <c r="X181" s="19"/>
      <c r="Y181" s="19"/>
      <c r="Z181" s="19"/>
      <c r="AA181" s="19"/>
      <c r="AB181" s="19"/>
    </row>
    <row r="182" spans="1:28" ht="23.25" hidden="1" x14ac:dyDescent="0.25">
      <c r="A182" s="9"/>
      <c r="B182" s="200"/>
      <c r="C182" s="200"/>
      <c r="D182" s="200"/>
      <c r="E182" s="159"/>
      <c r="H182" s="5"/>
      <c r="I182" s="200"/>
      <c r="J182" s="200"/>
      <c r="K182" s="200"/>
      <c r="L182" s="20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9" t="str">
        <f>IF(S183&gt;0,SUM(L183+S183),"")</f>
        <v/>
      </c>
      <c r="S183" s="15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37009136.699999996</v>
      </c>
      <c r="F185" s="92"/>
      <c r="G185" s="93"/>
      <c r="H185" s="88"/>
      <c r="I185" s="90" t="s">
        <v>2627</v>
      </c>
      <c r="J185" s="156">
        <f>+SUM(M179:M183)</f>
        <v>0</v>
      </c>
      <c r="K185" s="201" t="s">
        <v>2628</v>
      </c>
      <c r="L185" s="201"/>
      <c r="M185" s="94">
        <f>+J185*(SUM(K20:K35))</f>
        <v>0</v>
      </c>
      <c r="N185" s="95"/>
      <c r="O185" s="96"/>
    </row>
    <row r="186" spans="1:28" ht="15.75" thickBot="1" x14ac:dyDescent="0.3">
      <c r="A186" s="10"/>
      <c r="B186" s="97"/>
      <c r="C186" s="97"/>
      <c r="D186" s="97"/>
      <c r="E186" s="97"/>
      <c r="F186" s="97"/>
      <c r="G186" s="97"/>
      <c r="H186" s="97"/>
      <c r="I186" s="158"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5" t="s">
        <v>2636</v>
      </c>
      <c r="C192" s="235"/>
      <c r="E192" s="5" t="s">
        <v>20</v>
      </c>
      <c r="H192" s="26" t="s">
        <v>24</v>
      </c>
      <c r="J192" s="5" t="s">
        <v>2637</v>
      </c>
      <c r="K192" s="5"/>
      <c r="M192" s="5"/>
      <c r="N192" s="5"/>
      <c r="O192" s="8"/>
      <c r="Q192" s="144"/>
      <c r="R192" s="145"/>
      <c r="S192" s="145"/>
      <c r="T192" s="144"/>
    </row>
    <row r="193" spans="1:18" x14ac:dyDescent="0.25">
      <c r="A193" s="9"/>
      <c r="C193" s="173">
        <v>26277</v>
      </c>
      <c r="D193" s="5"/>
      <c r="E193" s="174">
        <v>4277</v>
      </c>
      <c r="F193" s="5"/>
      <c r="G193" s="5"/>
      <c r="H193" s="175" t="s">
        <v>2845</v>
      </c>
      <c r="J193" s="5"/>
      <c r="K193" s="173">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8" t="s">
        <v>2846</v>
      </c>
      <c r="J211" s="27" t="s">
        <v>2622</v>
      </c>
      <c r="K211" s="138" t="s">
        <v>2846</v>
      </c>
      <c r="L211" s="21"/>
      <c r="M211" s="21"/>
      <c r="N211" s="21"/>
      <c r="O211" s="8"/>
    </row>
    <row r="212" spans="1:15" x14ac:dyDescent="0.25">
      <c r="A212" s="9"/>
      <c r="B212" s="27" t="s">
        <v>2619</v>
      </c>
      <c r="C212" s="137" t="s">
        <v>2845</v>
      </c>
      <c r="D212" s="21"/>
      <c r="G212" s="27" t="s">
        <v>2621</v>
      </c>
      <c r="H212" s="138" t="s">
        <v>2847</v>
      </c>
      <c r="J212" s="27" t="s">
        <v>2623</v>
      </c>
      <c r="K212" s="137" t="s">
        <v>2848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4:M160 G114:G121 L106:L107 G125:J160 L90 G48:G90 B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ORIBGAHOGADMDIR</cp:lastModifiedBy>
  <cp:lastPrinted>2020-12-26T23:10:53Z</cp:lastPrinted>
  <dcterms:created xsi:type="dcterms:W3CDTF">2020-10-14T21:57:42Z</dcterms:created>
  <dcterms:modified xsi:type="dcterms:W3CDTF">2020-12-27T17:22:45Z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