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feyalegriacolombia-my.sharepoint.com/personal/coordinadorpi_antioquia_feyalegria_org_co/Documents/COORDINACION 2020/Carmen Emilia/MANIFESTACIONES DE INTERES/MANIFESTACIONES PARA CARGUE EN BETTO/"/>
    </mc:Choice>
  </mc:AlternateContent>
  <xr:revisionPtr revIDLastSave="0" documentId="8_{F17340C0-6D59-45E4-A086-405FE1303C6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<sst xmlns="http://schemas.openxmlformats.org/spreadsheetml/2006/main" count="3179" uniqueCount="2721">
  <si>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</si>
  <si>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</si>
  <si>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</si>
  <si>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</si>
  <si>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</si>
  <si>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</si>
  <si>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</si>
  <si>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</si>
  <si>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</si>
  <si>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</si>
  <si>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</si>
  <si>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</si>
  <si>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</si>
  <si>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</si>
  <si>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</si>
  <si>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</si>
  <si>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</si>
  <si>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</si>
  <si>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</si>
  <si>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</si>
  <si>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</si>
  <si>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</si>
  <si>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</si>
  <si>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</si>
  <si>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</si>
  <si>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</si>
  <si>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</si>
  <si>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</si>
  <si>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</si>
  <si>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</si>
  <si>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</si>
  <si>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</si>
  <si>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</si>
  <si>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</si>
  <si>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</si>
  <si>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</si>
  <si>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</si>
  <si>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</si>
  <si>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</si>
  <si>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</si>
  <si>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</si>
  <si>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</si>
  <si>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</si>
  <si>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</si>
  <si>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</si>
  <si>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</si>
  <si>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</si>
  <si>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</si>
  <si>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</si>
  <si>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</si>
  <si>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</si>
  <si>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</si>
  <si>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</si>
  <si>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</si>
  <si>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</si>
  <si>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</si>
  <si>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</si>
  <si>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</si>
  <si>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</si>
  <si>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</si>
  <si>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</si>
  <si>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</si>
  <si>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</si>
  <si>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</si>
  <si>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</si>
  <si>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</si>
  <si>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</si>
  <si>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</si>
  <si>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</si>
  <si>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</si>
  <si>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</si>
  <si>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</si>
  <si>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</si>
  <si>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</si>
  <si>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</si>
  <si>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</si>
  <si>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</si>
  <si>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</si>
  <si>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</si>
  <si>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</si>
  <si>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</si>
  <si>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</si>
  <si>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</si>
  <si>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</si>
  <si>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</si>
  <si>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</si>
  <si>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</si>
  <si>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</si>
  <si>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</si>
  <si>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</si>
  <si>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</si>
  <si>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</si>
  <si>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</si>
  <si>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</si>
  <si>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</si>
  <si>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</si>
  <si>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</si>
  <si>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</si>
  <si>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</si>
  <si>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</si>
  <si>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</si>
  <si>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</si>
  <si>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</si>
  <si>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</si>
  <si>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</si>
  <si>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</si>
  <si>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</si>
  <si>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</si>
  <si>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</si>
  <si>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</si>
  <si>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</si>
  <si>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</si>
  <si>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</si>
  <si>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</si>
  <si>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</si>
  <si>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</si>
  <si>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</si>
  <si>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</si>
  <si>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</si>
  <si>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</si>
  <si>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</si>
  <si>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</si>
  <si>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</si>
  <si>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</si>
  <si>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</si>
  <si>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</si>
  <si>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</si>
  <si>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</si>
  <si>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</si>
  <si>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</si>
  <si>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</si>
  <si>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</si>
  <si>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</si>
  <si>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</si>
  <si>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</si>
  <si>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</si>
  <si>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</si>
  <si>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</si>
  <si>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</si>
  <si>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</si>
  <si>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</si>
  <si>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</si>
  <si>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</si>
  <si>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</si>
  <si>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</si>
  <si>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</si>
  <si>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</si>
  <si>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</si>
  <si>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</si>
  <si>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</si>
  <si>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</si>
  <si>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</si>
  <si>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</si>
  <si>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</si>
  <si>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</si>
  <si>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</si>
  <si>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</si>
  <si>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</si>
  <si>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</si>
  <si>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</si>
  <si>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</si>
  <si>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</si>
  <si>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</si>
  <si>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</si>
  <si>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</si>
  <si>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</si>
  <si>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</si>
  <si>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</si>
  <si>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</si>
  <si>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</si>
  <si>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</si>
  <si>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</si>
  <si>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</si>
  <si>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</si>
  <si>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</si>
  <si>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</si>
  <si>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</si>
  <si>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</si>
  <si>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</si>
  <si>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</si>
  <si>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</si>
  <si>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</si>
  <si>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</si>
  <si>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</si>
  <si>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</si>
  <si>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</si>
  <si>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</si>
  <si>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</si>
  <si>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</si>
  <si>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</si>
  <si>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</si>
  <si>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</si>
  <si>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</si>
  <si>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</si>
  <si>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</si>
  <si>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</si>
  <si>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</si>
  <si>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</si>
  <si>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</si>
  <si>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</si>
  <si>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</si>
  <si>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</si>
  <si>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</si>
  <si>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</si>
  <si>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</si>
  <si>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</si>
  <si>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</si>
  <si>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</si>
  <si>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</si>
  <si>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</si>
  <si>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</si>
  <si>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</si>
  <si>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</si>
  <si>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</si>
  <si>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</si>
  <si>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</si>
  <si>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</si>
  <si>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</si>
  <si>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</si>
  <si>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</si>
  <si>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</si>
  <si>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</si>
  <si>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</si>
  <si>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</si>
  <si>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</si>
  <si>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</si>
  <si>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</si>
  <si>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</si>
  <si>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</si>
  <si>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</si>
  <si>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</si>
  <si>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</si>
  <si>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</si>
  <si>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</si>
  <si>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</si>
  <si>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</si>
  <si>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</si>
  <si>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</si>
  <si>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</si>
  <si>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</si>
  <si>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</si>
  <si>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</si>
  <si>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</si>
  <si>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</si>
  <si>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</si>
  <si>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</si>
  <si>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</si>
  <si>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</si>
  <si>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</si>
  <si>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</si>
  <si>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</si>
  <si>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</si>
  <si>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</si>
  <si>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</si>
  <si>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</si>
  <si>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</si>
  <si>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</si>
  <si>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</si>
  <si>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</si>
  <si>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</si>
  <si>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</si>
  <si>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</si>
  <si>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</si>
  <si>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</si>
  <si>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</si>
  <si>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</si>
  <si>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</si>
  <si>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</si>
  <si>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</si>
  <si>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</si>
  <si>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</si>
  <si>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</si>
  <si>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</si>
  <si>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</si>
  <si>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</si>
  <si>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</si>
  <si>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</si>
  <si>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</si>
  <si>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</si>
  <si>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</si>
  <si>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</si>
  <si>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</si>
  <si>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</si>
  <si>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</si>
  <si>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</si>
  <si>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</si>
  <si>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</si>
  <si>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</si>
  <si>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</si>
  <si>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</si>
  <si>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</si>
  <si>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</si>
  <si>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</si>
  <si>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</si>
  <si>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</si>
  <si>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</si>
  <si>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</si>
  <si>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</si>
  <si>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</si>
  <si>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</si>
  <si>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</si>
  <si>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</si>
  <si>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</si>
  <si>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</si>
  <si>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</si>
  <si>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</si>
  <si>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</si>
  <si>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</si>
  <si>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</si>
  <si>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</si>
  <si>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</si>
  <si>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</si>
  <si>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</si>
  <si>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</si>
  <si>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</si>
  <si>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</si>
  <si>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</si>
  <si>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</si>
  <si>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</si>
  <si>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</si>
  <si>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</si>
  <si>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</si>
  <si>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</si>
  <si>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</si>
  <si>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</si>
  <si>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</si>
  <si>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</si>
  <si>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</si>
  <si>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</si>
  <si>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</si>
  <si>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</si>
  <si>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</si>
  <si>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</si>
  <si>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</si>
  <si>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</si>
  <si>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</si>
  <si>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</si>
  <si>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</si>
  <si>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</si>
  <si>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</si>
  <si>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</si>
  <si>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</si>
  <si>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</si>
  <si>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</si>
  <si>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</si>
  <si>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</si>
  <si>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</si>
  <si>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</si>
  <si>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</si>
  <si>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</si>
  <si>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</si>
  <si>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</si>
  <si>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</si>
  <si>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</si>
  <si>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</si>
  <si>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</si>
  <si>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</si>
  <si>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</si>
  <si>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</si>
  <si>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</si>
  <si>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</si>
  <si>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</si>
  <si>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</si>
  <si>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</si>
  <si>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</si>
  <si>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</si>
  <si>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</si>
  <si>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</si>
  <si>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</si>
  <si>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</si>
  <si>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</si>
  <si>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</si>
  <si>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</si>
  <si>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</si>
  <si>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</si>
  <si>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</si>
  <si>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</si>
  <si>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</si>
  <si>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</si>
  <si>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</si>
  <si>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</si>
  <si>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</si>
  <si>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</si>
  <si>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</si>
  <si>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</si>
  <si>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</si>
  <si>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</si>
  <si>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</si>
  <si>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</si>
  <si>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</si>
  <si>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</si>
  <si>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</si>
  <si>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</si>
  <si>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</si>
  <si>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</si>
  <si>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</si>
  <si>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</si>
  <si>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</si>
  <si>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</si>
  <si>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</si>
  <si>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</si>
  <si>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</si>
  <si>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</si>
  <si>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</si>
  <si>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</si>
  <si>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</si>
  <si>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</si>
  <si>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</si>
  <si>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</si>
  <si>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</si>
  <si>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</si>
  <si>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</si>
  <si>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</si>
  <si>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</si>
  <si>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</si>
  <si>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</si>
  <si>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</si>
  <si>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</si>
  <si>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</si>
  <si>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</si>
  <si>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</si>
  <si>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</si>
  <si>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</si>
  <si>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</si>
  <si>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</si>
  <si>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</si>
  <si>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</si>
  <si>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</si>
  <si>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</si>
  <si>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</si>
  <si>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</si>
  <si>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</si>
  <si>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</si>
  <si>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</si>
  <si>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</si>
  <si>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</si>
  <si>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</si>
  <si>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</si>
  <si>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</si>
  <si>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</si>
  <si>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</si>
  <si>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</si>
  <si>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</si>
  <si>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</si>
  <si>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</si>
  <si>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</si>
  <si>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</si>
  <si>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</si>
  <si>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</si>
  <si>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</si>
  <si>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</si>
  <si>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</si>
  <si>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</si>
  <si>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</si>
  <si>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</si>
  <si>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</si>
  <si>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</si>
  <si>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</si>
  <si>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</si>
  <si>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</si>
  <si>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</si>
  <si>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</si>
  <si>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</si>
  <si>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</si>
  <si>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</si>
  <si>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</si>
  <si>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</si>
  <si>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</si>
  <si>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</si>
  <si>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</si>
  <si>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</si>
  <si>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</si>
  <si>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</si>
  <si>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</si>
  <si>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</si>
  <si>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</si>
  <si>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</si>
  <si>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</si>
  <si>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</si>
  <si>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</si>
  <si>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</si>
  <si>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</si>
  <si>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</si>
  <si>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</si>
  <si>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</si>
  <si>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</si>
  <si>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</si>
  <si>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</si>
  <si>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</si>
  <si>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</si>
  <si>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</si>
  <si>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</si>
  <si>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</si>
  <si>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</si>
  <si>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</si>
  <si>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</si>
  <si>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</si>
  <si>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</si>
  <si>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</si>
  <si>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</si>
  <si>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</si>
  <si>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</si>
  <si>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</si>
  <si>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</si>
  <si>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</si>
  <si>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</si>
  <si>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</si>
  <si>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</si>
  <si>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</si>
  <si>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</si>
  <si>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</si>
  <si>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</si>
  <si>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</si>
  <si>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</si>
  <si>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</si>
  <si>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</si>
  <si>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</si>
  <si>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</si>
  <si>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</si>
  <si>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</si>
  <si>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</si>
  <si>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</si>
  <si>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</si>
  <si>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</si>
  <si>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</si>
  <si>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</si>
  <si>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</si>
  <si>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</si>
  <si>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</si>
  <si>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</si>
  <si>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</si>
  <si>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</si>
  <si>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</si>
  <si>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</si>
  <si>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</si>
  <si>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</si>
  <si>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</si>
  <si>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</si>
  <si>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</si>
  <si>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</si>
  <si>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</si>
  <si>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</si>
  <si>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</si>
  <si>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</si>
  <si>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</si>
  <si>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</si>
  <si>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</si>
  <si>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</si>
  <si>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</si>
  <si>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</si>
  <si>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</si>
  <si>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</si>
  <si>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</si>
  <si>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</si>
  <si>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</si>
  <si>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</si>
  <si>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</si>
  <si>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</si>
  <si>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</si>
  <si>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</si>
  <si>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</si>
  <si>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</si>
  <si>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</si>
  <si>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</si>
  <si>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</si>
  <si>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</si>
  <si>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</si>
  <si>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</si>
  <si>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</si>
  <si>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</si>
  <si>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</si>
  <si>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</si>
  <si>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</si>
  <si>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</si>
  <si>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</si>
  <si>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</si>
  <si>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</si>
  <si>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</si>
  <si>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</si>
  <si>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</si>
  <si>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</si>
  <si>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</si>
  <si>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</si>
  <si>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</si>
  <si>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</si>
  <si>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</si>
  <si>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</si>
  <si>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</si>
  <si>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</si>
  <si>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</si>
  <si>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</si>
  <si>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</si>
  <si>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</si>
  <si>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</si>
  <si>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</si>
  <si>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</si>
  <si>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</si>
  <si>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</si>
  <si>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</si>
  <si>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</si>
  <si>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</si>
  <si>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</si>
  <si>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</si>
  <si>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</si>
  <si>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</si>
  <si>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</si>
  <si>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</si>
  <si>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</si>
  <si>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</si>
  <si>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</si>
  <si>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</si>
  <si>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</si>
  <si>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</si>
  <si>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</si>
  <si>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</si>
  <si>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</si>
  <si>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</si>
  <si>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</si>
  <si>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</si>
  <si>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</si>
  <si>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</si>
  <si>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</si>
  <si>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</si>
  <si>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</si>
  <si>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</si>
  <si>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</si>
  <si>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</si>
  <si>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</si>
  <si>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</si>
  <si>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</si>
  <si>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</si>
  <si>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</si>
  <si>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</si>
  <si>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</si>
  <si>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</si>
  <si>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</si>
  <si>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</si>
  <si>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</si>
  <si>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</si>
  <si>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</si>
  <si>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</si>
  <si>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</si>
  <si>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</si>
  <si>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</si>
  <si>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</si>
  <si>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</si>
  <si>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</si>
  <si>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</si>
  <si>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</si>
  <si>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</si>
  <si>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</si>
  <si>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</si>
  <si>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</si>
  <si>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</si>
  <si>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</si>
  <si>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</si>
  <si>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</si>
  <si>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</si>
  <si>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</si>
  <si>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</si>
  <si>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</si>
  <si>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</si>
  <si>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</si>
  <si>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</si>
  <si>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</si>
  <si>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</si>
  <si>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</si>
  <si>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</si>
  <si>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</si>
  <si>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</si>
  <si>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</si>
  <si>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</si>
  <si>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</si>
  <si>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</si>
  <si>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</si>
  <si>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</si>
  <si>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</si>
  <si>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</si>
  <si>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</si>
  <si>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</si>
  <si>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</si>
  <si>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</si>
  <si>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</si>
  <si>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</si>
  <si>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</si>
  <si>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</si>
  <si>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</si>
  <si>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</si>
  <si>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</si>
  <si>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</si>
  <si>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</si>
  <si>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</si>
  <si>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</si>
  <si>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</si>
  <si>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</si>
  <si>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</si>
  <si>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</si>
  <si>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</si>
  <si>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</si>
  <si>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</si>
  <si>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</si>
  <si>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</si>
  <si>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</si>
  <si>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</si>
  <si>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</si>
  <si>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</si>
  <si>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</si>
  <si>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</si>
  <si>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</si>
  <si>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</si>
  <si>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</si>
  <si>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</si>
  <si>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</si>
  <si>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</si>
  <si>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</si>
  <si>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</si>
  <si>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</si>
  <si>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</si>
  <si>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</si>
  <si>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</si>
  <si>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</si>
  <si>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</si>
  <si>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</si>
  <si>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</si>
  <si>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</si>
  <si>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</si>
  <si>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</si>
  <si>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</si>
  <si>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</si>
  <si>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</si>
  <si>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</si>
  <si>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</si>
  <si>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</si>
  <si>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</si>
  <si>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</si>
  <si>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</si>
  <si>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</si>
  <si>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</si>
  <si>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</si>
  <si>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</si>
  <si>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</si>
  <si>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</si>
  <si>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</si>
  <si>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</si>
  <si>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</si>
  <si>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</si>
  <si>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</si>
  <si>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</si>
  <si>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</si>
  <si>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</si>
  <si>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</si>
  <si>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</si>
  <si>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</si>
  <si>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</si>
  <si>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</si>
  <si>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</si>
  <si>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</si>
  <si>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</si>
  <si>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</si>
  <si>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</si>
  <si>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</si>
  <si>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</si>
  <si>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</si>
  <si>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</si>
  <si>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</si>
  <si>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</si>
  <si>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</si>
  <si>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</si>
  <si>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</si>
  <si>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</si>
  <si>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</si>
  <si>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</si>
  <si>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</si>
  <si>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</si>
  <si>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</si>
  <si>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</si>
  <si>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</si>
  <si>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</si>
  <si>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</si>
  <si>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</si>
  <si>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</si>
  <si>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</si>
  <si>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</si>
  <si>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</si>
  <si>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</si>
  <si>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</si>
  <si>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</si>
  <si>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</si>
  <si>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</si>
  <si>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</si>
  <si>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</si>
  <si>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</si>
  <si>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</si>
  <si>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</si>
  <si>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</si>
  <si>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</si>
  <si>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</si>
  <si>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</si>
  <si>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</si>
  <si>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</si>
  <si>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</si>
  <si>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</si>
  <si>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</si>
  <si>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</si>
  <si>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</si>
  <si>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</si>
  <si>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</si>
  <si>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</si>
  <si>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</si>
  <si>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</si>
  <si>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</si>
  <si>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</si>
  <si>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</si>
  <si>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</si>
  <si>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</si>
  <si>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</si>
  <si>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</si>
  <si>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</si>
  <si>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</si>
  <si>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</si>
  <si>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</si>
  <si>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</si>
  <si>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</si>
  <si>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</si>
  <si>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</si>
  <si>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</si>
  <si>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</si>
  <si>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</si>
  <si>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</si>
  <si>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</si>
  <si>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</si>
  <si>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</si>
  <si>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</si>
  <si>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</si>
  <si>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</si>
  <si>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</si>
  <si>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</si>
  <si>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</si>
  <si>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</si>
  <si>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</si>
  <si>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</si>
  <si>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</si>
  <si>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</si>
  <si>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</si>
  <si>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</si>
  <si>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</si>
  <si>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</si>
  <si>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</si>
  <si>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</si>
  <si>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</si>
  <si>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</si>
  <si>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</si>
  <si>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</si>
  <si>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</si>
  <si>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</si>
  <si>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</si>
  <si>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</si>
  <si>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</si>
  <si>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</si>
  <si>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</si>
  <si>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</si>
  <si>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</si>
  <si>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</si>
  <si>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</si>
  <si>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</si>
  <si>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</si>
  <si>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</si>
  <si>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</si>
  <si>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</si>
  <si>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</si>
  <si>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</si>
  <si>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</si>
  <si>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</si>
  <si>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</si>
  <si>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</si>
  <si>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</si>
  <si>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</si>
  <si>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</si>
  <si>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</si>
  <si>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</si>
  <si>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</si>
  <si>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</si>
  <si>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</si>
  <si>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</si>
  <si>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</si>
  <si>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</si>
  <si>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</si>
  <si>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</si>
  <si>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</si>
  <si>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</si>
  <si>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</si>
  <si>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</si>
  <si>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</si>
  <si>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</si>
  <si>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</si>
  <si>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</si>
  <si>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</si>
  <si>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</si>
  <si>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</si>
  <si>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</si>
  <si>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</si>
  <si>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</si>
  <si>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</si>
  <si>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</si>
  <si>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</si>
  <si>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</si>
  <si>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</si>
  <si>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</si>
  <si>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</si>
  <si>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</si>
  <si>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</si>
  <si>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</si>
  <si>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</si>
  <si>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</si>
  <si>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</si>
  <si>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</si>
  <si>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</si>
  <si>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</si>
  <si>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</si>
  <si>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</si>
  <si>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</si>
  <si>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</si>
  <si>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</si>
  <si>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</si>
  <si>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</si>
  <si>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</si>
  <si>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</si>
  <si>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</si>
  <si>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</si>
  <si>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</si>
  <si>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</si>
  <si>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</si>
  <si>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</si>
  <si>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</si>
  <si>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</si>
  <si>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</si>
  <si>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</si>
  <si>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</si>
  <si>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</si>
  <si>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</si>
  <si>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</si>
  <si>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</si>
  <si>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</si>
  <si>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</si>
  <si>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</si>
  <si>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</si>
  <si>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</si>
  <si>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</si>
  <si>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</si>
  <si>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</si>
  <si>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</si>
  <si>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</si>
  <si>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</si>
  <si>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</si>
  <si>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</si>
  <si>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</si>
  <si>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</si>
  <si>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</si>
  <si>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</si>
  <si>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</si>
  <si>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</si>
  <si>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</si>
  <si>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</si>
  <si>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</si>
  <si>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</si>
  <si>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</si>
  <si>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</si>
  <si>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</si>
  <si>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</si>
  <si>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</si>
  <si>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</si>
  <si>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</si>
  <si>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</si>
  <si>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</si>
  <si>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</si>
  <si>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</si>
  <si>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</si>
  <si>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</si>
  <si>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</si>
  <si>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</si>
  <si>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</si>
  <si>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</si>
  <si>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</si>
  <si>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</si>
  <si>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</si>
  <si>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</si>
  <si>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</si>
  <si>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</si>
  <si>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</si>
  <si>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</si>
  <si>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</si>
  <si>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</si>
  <si>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</si>
  <si>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</si>
  <si>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</si>
  <si>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</si>
  <si>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</si>
  <si>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</si>
  <si>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</si>
  <si>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</si>
  <si>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</si>
  <si>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</si>
  <si>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</si>
  <si>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</si>
  <si>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</si>
  <si>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</si>
  <si>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</si>
  <si>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</si>
  <si>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</si>
  <si>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</si>
  <si>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</si>
  <si>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</si>
  <si>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</si>
  <si>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</si>
  <si>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</si>
  <si>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</si>
  <si>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</si>
  <si>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</si>
  <si>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</si>
  <si>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</si>
  <si>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</si>
  <si>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</si>
  <si>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</si>
  <si>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</si>
  <si>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</si>
  <si>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</si>
  <si>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</si>
  <si>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</si>
  <si>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</si>
  <si>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</si>
  <si>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</si>
  <si>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</si>
  <si>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</si>
  <si>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</si>
  <si>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</si>
  <si>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</si>
  <si>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</si>
  <si>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</si>
  <si>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</si>
  <si>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</si>
  <si>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</si>
  <si>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</si>
  <si>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</si>
  <si>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</si>
  <si>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</si>
  <si>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</si>
  <si>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</si>
  <si>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</si>
  <si>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</si>
  <si>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</si>
  <si>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</si>
  <si>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</si>
  <si>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</si>
  <si>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</si>
  <si>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</si>
  <si>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</si>
  <si>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</si>
  <si>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</si>
  <si>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</si>
  <si>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</si>
  <si>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</si>
  <si>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</si>
  <si>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</si>
  <si>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</si>
  <si>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</si>
  <si>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</si>
  <si>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</si>
  <si>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</si>
  <si>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</si>
  <si>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</si>
  <si>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</si>
  <si>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</si>
  <si>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</si>
  <si>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</si>
  <si>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</si>
  <si>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</si>
  <si>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</si>
  <si>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</si>
  <si>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</si>
  <si>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</si>
  <si>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</si>
  <si>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</si>
  <si>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</si>
  <si>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</si>
  <si>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</si>
  <si>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</si>
  <si>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</si>
  <si>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</si>
  <si>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</si>
  <si>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</si>
  <si>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</si>
  <si>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</si>
  <si>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</si>
  <si>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</si>
  <si>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</si>
  <si>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</si>
  <si>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</si>
  <si>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</si>
  <si>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</si>
  <si>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</si>
  <si>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</si>
  <si>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</si>
  <si>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</si>
  <si>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</si>
  <si>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</si>
  <si>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</si>
  <si>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</si>
  <si>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</si>
  <si>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</si>
  <si>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</si>
  <si>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</si>
  <si>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</si>
  <si>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</si>
  <si>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</si>
  <si>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</si>
  <si>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</si>
  <si>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</si>
  <si>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</si>
  <si>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</si>
  <si>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</si>
  <si>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</si>
  <si>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</si>
  <si>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</si>
  <si>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</si>
  <si>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</si>
  <si>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</si>
  <si>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</si>
  <si>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</si>
  <si>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</si>
  <si>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</si>
  <si>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</si>
  <si>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</si>
  <si>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</si>
  <si>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</si>
  <si>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</si>
  <si>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</si>
  <si>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</si>
  <si>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</si>
  <si>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</si>
  <si>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</si>
  <si>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</si>
  <si>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</si>
  <si>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</si>
  <si>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</si>
  <si>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</si>
  <si>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</si>
  <si>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</si>
  <si>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</si>
  <si>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</si>
  <si>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</si>
  <si>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</si>
  <si>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</si>
  <si>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</si>
  <si>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</si>
  <si>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</si>
  <si>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</si>
  <si>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</si>
  <si>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</si>
  <si>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</si>
  <si>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</si>
  <si>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</si>
  <si>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</si>
  <si>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</si>
  <si>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</si>
  <si>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</si>
  <si>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</si>
  <si>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</si>
  <si>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</si>
  <si>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</si>
  <si>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</si>
  <si>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</si>
  <si>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</si>
  <si>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</si>
  <si>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</si>
  <si>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</si>
  <si>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</si>
  <si>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</si>
  <si>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</si>
  <si>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</si>
  <si>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</si>
  <si>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</si>
  <si>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</si>
  <si>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</si>
  <si>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</si>
  <si>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</si>
  <si>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</si>
  <si>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</si>
  <si>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</si>
  <si>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</si>
  <si>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</si>
  <si>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</si>
  <si>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</si>
  <si>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</si>
  <si>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</si>
  <si>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</si>
  <si>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</si>
  <si>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</si>
  <si>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</si>
  <si>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</si>
  <si>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</si>
  <si>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</si>
  <si>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</si>
  <si>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</si>
  <si>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</si>
  <si>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</si>
  <si>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</si>
  <si>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</si>
  <si>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</si>
  <si>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</si>
  <si>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</si>
  <si>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</si>
  <si>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</si>
  <si>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</si>
  <si>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</si>
  <si>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</si>
  <si>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</si>
  <si>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</si>
  <si>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</si>
  <si>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</si>
  <si>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</si>
  <si>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</si>
  <si>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</si>
  <si>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</si>
  <si>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</si>
  <si>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</si>
  <si>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</si>
  <si>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</si>
  <si>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</si>
  <si>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</si>
  <si>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</si>
  <si>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</si>
  <si>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</si>
  <si>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</si>
  <si>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</si>
  <si>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</si>
  <si>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</si>
  <si>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</si>
  <si>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</si>
  <si>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</si>
  <si>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</si>
  <si>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</si>
  <si>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</si>
  <si>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</si>
  <si>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</si>
  <si>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</si>
  <si>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</si>
  <si>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</si>
  <si>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</si>
  <si>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</si>
  <si>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</si>
  <si>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</si>
  <si>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</si>
  <si>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</si>
  <si>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</si>
  <si>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</si>
  <si>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</si>
  <si>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</si>
  <si>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</si>
  <si>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</si>
  <si>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</si>
  <si>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</si>
  <si>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</si>
  <si>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</si>
  <si>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</si>
  <si>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</si>
  <si>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</si>
  <si>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</si>
  <si>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</si>
  <si>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</si>
  <si>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</si>
  <si>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</si>
  <si>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</si>
  <si>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</si>
  <si>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</si>
  <si>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</si>
  <si>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</si>
  <si>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</si>
  <si>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</si>
  <si>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</si>
  <si>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</si>
  <si>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</si>
  <si>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</si>
  <si>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</si>
  <si>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</si>
  <si>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</si>
  <si>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</si>
  <si>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</si>
  <si>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</si>
  <si>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</si>
  <si>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</si>
  <si>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</si>
  <si>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</si>
  <si>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</si>
  <si>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</si>
  <si>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</si>
  <si>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</si>
  <si>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</si>
  <si>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</si>
  <si>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</si>
  <si>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</si>
  <si>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</si>
  <si>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</si>
  <si>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</si>
  <si>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</si>
  <si>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</si>
  <si>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</si>
  <si>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</si>
  <si>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</si>
  <si>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</si>
  <si>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</si>
  <si>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</si>
  <si>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</si>
  <si>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</si>
  <si>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</si>
  <si>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</si>
  <si>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</si>
  <si>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</si>
  <si>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</si>
  <si>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</si>
  <si>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</si>
  <si>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</si>
  <si>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</si>
  <si>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</si>
  <si>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</si>
  <si>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</si>
  <si>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</si>
  <si>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</si>
  <si>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</si>
  <si>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</si>
  <si>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</si>
  <si>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</si>
  <si>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</si>
  <si>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</si>
  <si>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</si>
  <si>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</si>
  <si>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</si>
  <si>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</si>
  <si>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</si>
  <si>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</si>
  <si>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</si>
  <si>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</si>
  <si>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</si>
  <si>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</si>
  <si>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</si>
  <si>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</si>
  <si>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</si>
  <si>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</si>
  <si>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</si>
  <si>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</si>
  <si>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</si>
  <si>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</si>
  <si>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</si>
  <si>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</si>
  <si>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</si>
  <si>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</si>
  <si>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</si>
  <si>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</si>
  <si>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</si>
  <si>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</si>
  <si>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</si>
  <si>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</si>
  <si>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</si>
  <si>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</si>
  <si>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</si>
  <si>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</si>
  <si>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</si>
  <si>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</si>
  <si>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</si>
  <si>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</si>
  <si>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</si>
  <si>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</si>
  <si>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</si>
  <si>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</si>
  <si>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</si>
  <si>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</si>
  <si>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</si>
  <si>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</si>
  <si>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</si>
  <si>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</si>
  <si>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</si>
  <si>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</si>
  <si>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</si>
  <si>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</si>
  <si>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</si>
  <si>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</si>
  <si>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</si>
  <si>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</si>
  <si>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</si>
  <si>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</si>
  <si>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</si>
  <si>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</si>
  <si>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</si>
  <si>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</si>
  <si>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</si>
  <si>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</si>
  <si>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</si>
  <si>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</si>
  <si>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</si>
  <si>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</si>
  <si>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</si>
  <si>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</si>
  <si>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</si>
  <si>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</si>
  <si>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</si>
  <si>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</si>
  <si>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</si>
  <si>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</si>
  <si>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</si>
  <si>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</si>
  <si>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</si>
  <si>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</si>
  <si>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</si>
  <si>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</si>
  <si>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</si>
  <si>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</si>
  <si>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</si>
  <si>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</si>
  <si>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</si>
  <si>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</si>
  <si>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</si>
  <si>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</si>
  <si>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</si>
  <si>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</si>
  <si>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</si>
  <si>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</si>
  <si>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</si>
  <si>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</si>
  <si>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</si>
  <si>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</si>
  <si>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</si>
  <si>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</si>
  <si>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</si>
  <si>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</si>
  <si>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</si>
  <si>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</si>
  <si>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</si>
  <si>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</si>
  <si>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</si>
  <si>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</si>
  <si>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</si>
  <si>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</si>
  <si>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</si>
  <si>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</si>
  <si>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</si>
  <si>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</si>
  <si>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</si>
  <si>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</si>
  <si>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</si>
  <si>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</si>
  <si>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</si>
  <si>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</si>
  <si>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</si>
  <si>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</si>
  <si>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</si>
  <si>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</si>
  <si>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</si>
  <si>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</si>
  <si>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</si>
  <si>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</si>
  <si>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</si>
  <si>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</si>
  <si>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</si>
  <si>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</si>
  <si>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</si>
  <si>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</si>
  <si>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</si>
  <si>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</si>
  <si>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</si>
  <si>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</si>
  <si>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</si>
  <si>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</si>
  <si>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</si>
  <si>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</si>
  <si>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</si>
  <si>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</si>
  <si>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</si>
  <si>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</si>
  <si>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</si>
  <si>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</si>
  <si>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</si>
  <si>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</si>
  <si>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</si>
  <si>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</si>
  <si>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</si>
  <si>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</si>
  <si>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</si>
  <si>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</si>
  <si>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</si>
  <si>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</si>
  <si>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</si>
  <si>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</si>
  <si>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</si>
  <si>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</si>
  <si>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</si>
  <si>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</si>
  <si>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</si>
  <si>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</si>
  <si>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</si>
  <si>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</si>
  <si>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</si>
  <si>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</si>
  <si>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</si>
  <si>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</si>
  <si>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</si>
  <si>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</si>
  <si>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</si>
  <si>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</si>
  <si>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</si>
  <si>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</si>
  <si>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</si>
  <si>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</si>
  <si>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</si>
  <si>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</si>
  <si>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</si>
  <si>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</si>
  <si>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</si>
  <si>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</si>
  <si>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</si>
  <si>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</si>
  <si>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</si>
  <si>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</si>
  <si>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</si>
  <si>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</si>
  <si>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</si>
  <si>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</si>
  <si>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</si>
  <si>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</si>
  <si>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</si>
  <si>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</si>
  <si>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</si>
  <si>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</si>
  <si>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</si>
  <si>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</si>
  <si>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</si>
  <si>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</si>
  <si>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</si>
  <si>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</si>
  <si>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</si>
  <si>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</si>
  <si>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</si>
  <si>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</si>
  <si>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</si>
  <si>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</si>
  <si>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</si>
  <si>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</si>
  <si>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</si>
  <si>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</si>
  <si>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</si>
  <si>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</si>
  <si>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</si>
  <si>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</si>
  <si>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</si>
  <si>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</si>
  <si>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</si>
  <si>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</si>
  <si>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</si>
  <si>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</si>
  <si>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</si>
  <si>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</si>
  <si>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</si>
  <si>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</si>
  <si>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</si>
  <si>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</si>
  <si>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</si>
  <si>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</si>
  <si>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</si>
  <si>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</si>
  <si>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</si>
  <si>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</si>
  <si>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</si>
  <si>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</si>
  <si>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</si>
  <si>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</si>
  <si>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</si>
  <si>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</si>
  <si>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</si>
  <si>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</si>
  <si>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</si>
  <si>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</si>
  <si>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</si>
  <si>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</si>
  <si>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</si>
  <si>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</si>
  <si>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</si>
  <si>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</si>
  <si>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</si>
  <si>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</si>
  <si>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</si>
  <si>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</si>
  <si>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</si>
  <si>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</si>
  <si>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</si>
  <si>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</si>
  <si>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</si>
  <si>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</si>
  <si>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</si>
  <si>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</si>
  <si>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</si>
  <si>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</si>
  <si>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</si>
  <si>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</si>
  <si>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</si>
  <si>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</si>
  <si>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</si>
  <si>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</si>
  <si>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</si>
  <si>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</si>
  <si>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</si>
  <si>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</si>
  <si>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</si>
  <si>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</si>
  <si>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</si>
  <si>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</si>
  <si>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</si>
  <si>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</si>
  <si>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</si>
  <si>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</si>
  <si>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</si>
  <si>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</si>
  <si>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</si>
  <si>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</si>
  <si>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</si>
  <si>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</si>
  <si>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</si>
  <si>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</si>
  <si>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</si>
  <si>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</si>
  <si>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</si>
  <si>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</si>
  <si>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</si>
  <si>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</si>
  <si>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</si>
  <si>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</si>
  <si>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</si>
  <si>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</si>
  <si>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</si>
  <si>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</si>
  <si>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</si>
  <si>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</si>
  <si>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</si>
  <si>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</si>
  <si>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</si>
  <si>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</si>
  <si>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</si>
  <si>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</si>
  <si>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</si>
  <si>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</si>
  <si>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</si>
  <si>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</si>
  <si>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</si>
  <si>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</si>
  <si>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</si>
  <si>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</si>
  <si>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</si>
  <si>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</si>
  <si>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</si>
  <si>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</si>
  <si>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</si>
  <si>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</si>
  <si>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</si>
  <si>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</si>
  <si>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</si>
  <si>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</si>
  <si>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</si>
  <si>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</si>
  <si>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</si>
  <si>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</si>
  <si>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</si>
  <si>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</si>
  <si>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</si>
  <si>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</si>
  <si>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</si>
  <si>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</si>
  <si>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</si>
  <si>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</si>
  <si>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</si>
  <si>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</si>
  <si>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</si>
  <si>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</si>
  <si>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</si>
  <si>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</si>
  <si>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</si>
  <si>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</si>
  <si>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</si>
  <si>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</si>
  <si>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</si>
  <si>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</si>
  <si>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</si>
  <si>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</si>
  <si>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</si>
  <si>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</si>
  <si>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</si>
  <si>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</si>
  <si>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</si>
  <si>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</si>
  <si>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</si>
  <si>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</si>
  <si>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</si>
  <si>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</si>
  <si>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</si>
  <si>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</si>
  <si>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</si>
  <si>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</si>
  <si>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</si>
  <si>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</si>
  <si>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</si>
  <si>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</si>
  <si>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</si>
  <si>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</si>
  <si>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</si>
  <si>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</si>
  <si>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</si>
  <si>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</si>
  <si>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</si>
  <si>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</si>
  <si>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</si>
  <si>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</si>
  <si>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</si>
  <si>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</si>
  <si>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</si>
  <si>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</si>
  <si>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</si>
  <si>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</si>
  <si>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</si>
  <si>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</si>
  <si>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</si>
  <si>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</si>
  <si>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</si>
  <si>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</si>
  <si>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</si>
  <si>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</si>
  <si>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</si>
  <si>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</si>
  <si>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</si>
  <si>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</si>
  <si>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</si>
  <si>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</si>
  <si>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</si>
  <si>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</si>
  <si>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</si>
  <si>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</si>
  <si>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</si>
  <si>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</si>
  <si>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</si>
  <si>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</si>
  <si>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</si>
  <si>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</si>
  <si>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</si>
  <si>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</si>
  <si>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</si>
  <si>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</si>
  <si>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</si>
  <si>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</si>
  <si>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</si>
  <si>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</si>
  <si>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</si>
  <si>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</si>
  <si>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</si>
  <si>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</si>
  <si>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</si>
  <si>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</si>
  <si>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</si>
  <si>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</si>
  <si>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</si>
  <si>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</si>
  <si>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</si>
  <si>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</si>
  <si>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</si>
  <si>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</si>
  <si>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</si>
  <si>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</si>
  <si>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</si>
  <si>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</si>
  <si>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</si>
  <si>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</si>
  <si>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</si>
  <si>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</si>
  <si>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</si>
  <si>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</si>
  <si>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</si>
  <si>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</si>
  <si>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</si>
  <si>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</si>
  <si>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</si>
  <si>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</si>
  <si>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</si>
  <si>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</si>
  <si>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</si>
  <si>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</si>
  <si>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</si>
  <si>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</si>
  <si>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</si>
  <si>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</si>
  <si>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</si>
  <si>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</si>
  <si>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</si>
  <si>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</si>
  <si>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</si>
  <si>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</si>
  <si>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</si>
  <si>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</si>
  <si>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</si>
  <si>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</si>
  <si>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</si>
  <si>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</si>
  <si>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</si>
  <si>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</si>
  <si>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</si>
  <si>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</si>
  <si>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</si>
  <si>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</si>
  <si>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</si>
  <si>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</si>
  <si>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</si>
  <si>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</si>
  <si>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</si>
  <si>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</si>
  <si>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</si>
  <si>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</si>
  <si>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</si>
  <si>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</si>
  <si>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</si>
  <si>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</si>
  <si>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</si>
  <si>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</si>
  <si>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</si>
  <si>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</si>
  <si>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</si>
  <si>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</si>
  <si>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</si>
  <si>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</si>
  <si>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</si>
  <si>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</si>
  <si>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</si>
  <si>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</si>
  <si>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</si>
  <si>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</si>
  <si>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</si>
  <si>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</si>
  <si>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</si>
  <si>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</si>
  <si>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</si>
  <si>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</si>
  <si>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</si>
  <si>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</si>
  <si>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</si>
  <si>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</si>
  <si>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</si>
  <si>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</si>
  <si>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</si>
  <si>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</si>
  <si>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</si>
  <si>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</si>
  <si>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</si>
  <si>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</si>
  <si>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</si>
  <si>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</si>
  <si>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</si>
  <si>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</si>
  <si>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</si>
  <si>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</si>
  <si>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</si>
  <si>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</si>
  <si>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</si>
  <si>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</si>
  <si>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</si>
  <si>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</si>
  <si>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</si>
  <si>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</si>
  <si>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</si>
  <si>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</si>
  <si>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</si>
  <si>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</si>
  <si>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</si>
  <si>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</si>
  <si>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</si>
  <si>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</si>
  <si>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</si>
  <si>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</si>
  <si>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</si>
  <si>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</si>
  <si>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</si>
  <si>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</si>
  <si>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</si>
  <si>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</si>
  <si>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</si>
  <si>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</si>
  <si>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</si>
  <si>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</si>
  <si>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</si>
  <si>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</si>
  <si>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</si>
  <si>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</si>
  <si>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</si>
  <si>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</si>
  <si>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</si>
  <si>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</si>
  <si>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</si>
  <si>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</si>
  <si>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</si>
  <si>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</si>
  <si>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</si>
  <si>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</si>
  <si>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</si>
  <si>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</si>
  <si>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</si>
  <si>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</si>
  <si>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</si>
  <si>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</si>
  <si>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</si>
  <si>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</si>
  <si>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</si>
  <si>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</si>
  <si>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</si>
  <si>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</si>
  <si>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</si>
  <si>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</si>
  <si>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</si>
  <si>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</si>
  <si>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</si>
  <si>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</si>
  <si>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</si>
  <si>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</si>
  <si>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</si>
  <si>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</si>
  <si>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</si>
  <si>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</si>
  <si>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</si>
  <si>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</si>
  <si>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</si>
  <si>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</si>
  <si>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</si>
  <si>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</si>
  <si>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</si>
  <si>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</si>
  <si>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</si>
  <si>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</si>
  <si>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</si>
  <si>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</si>
  <si>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</si>
  <si>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</si>
  <si>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</si>
  <si>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</si>
  <si>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</si>
  <si>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</si>
  <si>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</si>
  <si>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</si>
  <si>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</si>
  <si>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</si>
  <si>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</si>
  <si>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</si>
  <si>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</si>
  <si>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</si>
  <si>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</si>
  <si>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</si>
  <si>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</si>
  <si>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</si>
  <si>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</si>
  <si>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</si>
  <si>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</si>
  <si>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</si>
  <si>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</si>
  <si>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</si>
  <si>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</si>
  <si>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</si>
  <si>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</si>
  <si>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</si>
  <si>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</si>
  <si>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</si>
  <si>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</si>
  <si>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</si>
  <si>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</si>
  <si>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</si>
  <si>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</si>
  <si>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</si>
  <si>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</si>
  <si>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</si>
  <si>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</si>
  <si>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</si>
  <si>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</si>
  <si>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</si>
  <si>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</si>
  <si>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</si>
  <si>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</si>
  <si>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</si>
  <si>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</si>
  <si>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</si>
  <si>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</si>
  <si>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</si>
  <si>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</si>
  <si>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</si>
  <si>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</si>
  <si>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</si>
  <si>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</si>
  <si>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</si>
  <si>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</si>
  <si>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</si>
  <si>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</si>
  <si>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</si>
  <si>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</si>
  <si>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</si>
  <si>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</si>
  <si>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</si>
  <si>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</si>
  <si>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</si>
  <si>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</si>
  <si>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</si>
  <si>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</si>
  <si>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</si>
  <si>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</si>
  <si>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</si>
  <si>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</si>
  <si>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</si>
  <si>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</si>
  <si>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</si>
  <si>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</si>
  <si>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</si>
  <si>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</si>
  <si>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</si>
  <si>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</si>
  <si>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</si>
  <si>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</si>
  <si>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</si>
  <si>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</si>
  <si>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</si>
  <si>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</si>
  <si>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</si>
  <si>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</si>
  <si>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</si>
  <si>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</si>
  <si>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</si>
  <si>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</si>
  <si>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</si>
  <si>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</si>
  <si>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</si>
  <si>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</si>
  <si>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</si>
  <si>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</si>
  <si>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</si>
  <si>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</si>
  <si>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</si>
  <si>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</si>
  <si>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</si>
  <si>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</si>
  <si>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</si>
  <si>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</si>
  <si>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</si>
  <si>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</si>
  <si>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</si>
  <si>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</si>
  <si>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</si>
  <si>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</si>
  <si>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</si>
  <si>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</si>
  <si>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</si>
  <si>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</si>
  <si>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</si>
  <si>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</si>
  <si>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</si>
  <si>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</si>
  <si>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</si>
  <si>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</si>
  <si>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</si>
  <si>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</si>
  <si>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</si>
  <si>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</si>
  <si>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</si>
  <si>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</si>
  <si>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</si>
  <si>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</si>
  <si>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</si>
  <si>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</si>
  <si>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</si>
  <si>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</si>
  <si>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</si>
  <si>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</si>
  <si>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</si>
  <si>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</si>
  <si>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</si>
  <si>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</si>
  <si>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</si>
  <si>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</si>
  <si>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</si>
  <si>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</si>
  <si>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</si>
  <si>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</si>
  <si>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</si>
  <si>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</si>
  <si>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</si>
  <si>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</si>
  <si>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</si>
  <si>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</si>
  <si>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</si>
  <si>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</si>
  <si>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</si>
  <si>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</si>
  <si>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</si>
  <si>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</si>
  <si>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</si>
  <si>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</si>
  <si>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</si>
  <si>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</si>
  <si>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</si>
  <si>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</si>
  <si>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</si>
  <si>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</si>
  <si>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</si>
  <si>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</si>
  <si>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</si>
  <si>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</si>
  <si>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</si>
  <si>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</si>
  <si>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</si>
  <si>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</si>
  <si>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</si>
  <si>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</si>
  <si>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</si>
  <si>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</si>
  <si>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</si>
  <si>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</si>
  <si>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</si>
  <si>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</si>
  <si>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</si>
  <si>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</si>
  <si>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</si>
  <si>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</si>
  <si>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</si>
  <si>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</si>
  <si>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</si>
  <si>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</si>
  <si>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</si>
  <si>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</si>
  <si>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</si>
  <si>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</si>
  <si>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</si>
  <si>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</si>
  <si>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</si>
  <si>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</si>
  <si>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</si>
  <si>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</si>
  <si>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</si>
  <si>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</si>
  <si>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</si>
  <si>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</si>
  <si>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</si>
  <si>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</si>
  <si>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</si>
  <si>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</si>
  <si>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</si>
  <si>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</si>
  <si>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</si>
  <si>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</si>
  <si>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</si>
  <si>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</si>
  <si>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</si>
  <si>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</si>
  <si>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</si>
  <si>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</si>
  <si>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</si>
  <si>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</si>
  <si>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</si>
  <si>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</si>
  <si>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</si>
  <si>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</si>
  <si>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</si>
  <si>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</si>
  <si>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</si>
  <si>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</si>
  <si>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</si>
  <si>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</si>
  <si>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</si>
  <si>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</si>
  <si>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</si>
  <si>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</si>
  <si>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</si>
  <si>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</si>
  <si>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</si>
  <si>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</si>
  <si>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</si>
  <si>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</si>
  <si>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</si>
  <si>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</si>
  <si>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</si>
  <si>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</si>
  <si>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</si>
  <si>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</si>
  <si>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</si>
  <si>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</si>
  <si>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</si>
  <si>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</si>
  <si>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</si>
  <si>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</si>
  <si>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</si>
  <si>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</si>
  <si>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</si>
  <si>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</si>
  <si>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</si>
  <si>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</si>
  <si>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</si>
  <si>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</si>
  <si>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</si>
  <si>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</si>
  <si>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</si>
  <si>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</si>
  <si>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</si>
  <si>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</si>
  <si>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</si>
  <si>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</si>
  <si>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</si>
  <si>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</si>
  <si>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</si>
  <si>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</si>
  <si>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</si>
  <si>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</si>
  <si>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</si>
  <si>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</si>
  <si>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</si>
  <si>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</si>
  <si>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</si>
  <si>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</si>
  <si>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</si>
  <si>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</si>
  <si>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</si>
  <si>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</si>
  <si>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</si>
  <si>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</si>
  <si>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</si>
  <si>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</si>
  <si>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</si>
  <si>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</si>
  <si>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</si>
  <si>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</si>
  <si>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</si>
  <si>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</si>
  <si>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</si>
  <si>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</si>
  <si>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</si>
  <si>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</si>
  <si>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</si>
  <si>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</si>
  <si>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</si>
  <si>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</si>
  <si>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</si>
  <si>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</si>
  <si>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</si>
  <si>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</si>
  <si>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</si>
  <si>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</si>
  <si>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</si>
  <si>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</si>
  <si>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</si>
  <si>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</si>
  <si>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</si>
  <si>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</si>
  <si>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</si>
  <si>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</si>
  <si>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</si>
  <si>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</si>
  <si>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</si>
  <si>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</si>
  <si>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</si>
  <si>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</si>
  <si>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</si>
  <si>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</si>
  <si>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</si>
  <si>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</si>
  <si>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</si>
  <si>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</si>
  <si>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</si>
  <si>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</si>
  <si>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</si>
  <si>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</si>
  <si>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</si>
  <si>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</si>
  <si>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</si>
  <si>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</si>
  <si>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</si>
  <si>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</si>
  <si>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</si>
  <si>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</si>
  <si>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</si>
  <si>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</si>
  <si>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</si>
  <si>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</si>
  <si>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</si>
  <si>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</si>
  <si>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</si>
  <si>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</si>
  <si>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</si>
  <si>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</si>
  <si>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</si>
  <si>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</si>
  <si>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</si>
  <si>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</si>
  <si>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</si>
  <si>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</si>
  <si>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</si>
  <si>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</si>
  <si>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</si>
  <si>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</si>
  <si>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</si>
  <si>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</si>
  <si>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</si>
  <si>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</si>
  <si>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</si>
  <si>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</si>
  <si>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</si>
  <si>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</si>
  <si>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</si>
  <si>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</si>
  <si>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</si>
  <si>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</si>
  <si>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</si>
  <si>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</si>
  <si>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</si>
  <si>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</si>
  <si>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</si>
  <si>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</si>
  <si>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</si>
  <si>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</si>
  <si>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</si>
  <si>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</si>
  <si>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</si>
  <si>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</si>
  <si>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</si>
  <si>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</si>
  <si>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</si>
  <si>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</si>
  <si>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</si>
  <si>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</si>
  <si>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</si>
  <si>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</si>
  <si>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</si>
  <si>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</si>
  <si>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</si>
  <si>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</si>
  <si>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</si>
  <si>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</si>
  <si>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</si>
  <si>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</si>
  <si>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</si>
  <si>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</si>
  <si>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</si>
  <si>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</si>
  <si>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</si>
  <si>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</si>
  <si>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</si>
  <si>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</si>
  <si>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</si>
  <si>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</si>
  <si>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</si>
  <si>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</si>
  <si>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</si>
  <si>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</si>
  <si>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</si>
  <si>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</si>
  <si>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</si>
  <si>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</si>
  <si>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</si>
  <si>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</si>
  <si>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</si>
  <si>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</si>
  <si>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</si>
  <si>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</si>
  <si>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</si>
  <si>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</si>
  <si>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</si>
  <si>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</si>
  <si>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</si>
  <si>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</si>
  <si>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</si>
  <si>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</si>
  <si>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</si>
  <si>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</si>
  <si>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</si>
  <si>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</si>
  <si>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</si>
  <si>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</si>
  <si>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</si>
  <si>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</si>
  <si>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</si>
  <si>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</si>
  <si>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</si>
  <si>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</si>
  <si>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</si>
  <si>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</si>
  <si>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</si>
  <si>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</si>
  <si>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</si>
  <si>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</si>
  <si>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</si>
  <si>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</si>
  <si>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</si>
  <si>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</si>
  <si>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</si>
  <si>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</si>
  <si>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</si>
  <si>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</si>
  <si>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</si>
  <si>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</si>
  <si>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</si>
  <si>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</si>
  <si>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</si>
  <si>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</si>
  <si>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</si>
  <si>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</si>
  <si>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</si>
  <si>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</si>
  <si>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</si>
  <si>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</si>
  <si>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</si>
  <si>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</si>
  <si>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</si>
  <si>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</si>
  <si>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</si>
  <si>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</si>
  <si>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</si>
  <si>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</si>
  <si>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</si>
  <si>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</si>
  <si>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</si>
  <si>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</si>
  <si>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</si>
  <si>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</si>
  <si>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</si>
  <si>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</si>
  <si>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</si>
  <si>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</si>
  <si>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</si>
  <si>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</si>
  <si>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</si>
  <si>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</si>
  <si>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</si>
  <si>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</si>
  <si>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</si>
  <si>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</si>
  <si>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</si>
  <si>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</si>
  <si>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</si>
  <si>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</si>
  <si>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</si>
  <si>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</si>
  <si>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</si>
  <si>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</si>
  <si>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</si>
  <si>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</si>
  <si>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</si>
  <si>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</si>
  <si>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</si>
  <si>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</si>
  <si>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</si>
  <si>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</si>
  <si>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</si>
  <si>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</si>
  <si>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</si>
  <si>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</si>
  <si>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</si>
  <si>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</si>
  <si>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</si>
  <si>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</si>
  <si>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</si>
  <si>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</si>
  <si>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</si>
  <si>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</si>
  <si>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</si>
  <si>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</si>
  <si>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</si>
  <si>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</si>
  <si>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</si>
  <si>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</si>
  <si>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</si>
  <si>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</si>
  <si>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</si>
  <si>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</si>
  <si>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</si>
  <si>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</si>
  <si>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</si>
  <si>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</si>
  <si>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</si>
  <si>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</si>
  <si>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</si>
  <si>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</si>
  <si>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</si>
  <si>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</si>
  <si>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</si>
  <si>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</si>
  <si>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</si>
  <si>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</si>
  <si>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</si>
  <si>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</si>
  <si>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</si>
  <si>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</si>
  <si>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</si>
  <si>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</si>
  <si>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</si>
  <si>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</si>
  <si>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</si>
  <si>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</si>
  <si>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</si>
  <si>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</si>
  <si>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</si>
  <si>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</si>
  <si>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</si>
  <si>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</si>
  <si>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</si>
  <si>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</si>
  <si>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</si>
  <si>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</si>
  <si>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</si>
  <si>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</si>
  <si>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</si>
  <si>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</si>
  <si>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</si>
  <si>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</si>
  <si>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</si>
  <si>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</si>
  <si>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</si>
  <si>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</si>
  <si>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</si>
  <si>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</si>
  <si>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</si>
  <si>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</si>
  <si>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</si>
  <si>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</si>
  <si>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</si>
  <si>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</si>
  <si>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</si>
  <si>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</si>
  <si>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</si>
  <si>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</si>
  <si>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</si>
  <si>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</si>
  <si>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</si>
  <si>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</si>
  <si>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</si>
  <si>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</si>
  <si>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</si>
  <si>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</si>
  <si>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</si>
  <si>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</si>
  <si>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</si>
  <si>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</si>
  <si>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</si>
  <si>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</si>
  <si>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</si>
  <si>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</si>
  <si>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</si>
  <si>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</si>
  <si>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</si>
  <si>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</si>
  <si>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</si>
  <si>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</si>
  <si>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</si>
  <si>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</si>
  <si>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</si>
  <si>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</si>
  <si>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</si>
  <si>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</si>
  <si>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</si>
  <si>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</si>
  <si>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</si>
  <si>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</si>
  <si>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</si>
  <si>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</si>
  <si>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</si>
  <si>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</si>
  <si>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</si>
  <si>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</si>
  <si>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</si>
  <si>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</si>
  <si>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</si>
  <si>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</si>
  <si>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</si>
  <si>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</si>
  <si>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</si>
  <si>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</si>
  <si>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</si>
  <si>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</si>
  <si>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</si>
  <si>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</si>
  <si>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</si>
  <si>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</si>
  <si>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</si>
  <si>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</si>
  <si>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</si>
  <si>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</si>
  <si>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</si>
  <si>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</si>
  <si>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</si>
  <si>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</si>
  <si>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</si>
  <si>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</si>
  <si>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</si>
  <si>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</si>
  <si>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</si>
  <si>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</si>
  <si>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</si>
  <si>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</si>
  <si>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</si>
  <si>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</si>
  <si>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</si>
  <si>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</si>
  <si>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</si>
  <si>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</si>
  <si>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</si>
  <si>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</si>
  <si>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</si>
  <si>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</si>
  <si>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</si>
  <si>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</si>
  <si>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</si>
  <si>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</si>
  <si>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</si>
  <si>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</si>
  <si>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</si>
  <si>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</si>
  <si>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</si>
  <si>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</si>
  <si>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</si>
  <si>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</si>
  <si>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</si>
  <si>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</si>
  <si>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</si>
  <si>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</si>
  <si>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</si>
  <si>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</si>
  <si>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</si>
  <si>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</si>
  <si>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</si>
  <si>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</si>
  <si>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</si>
  <si>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</si>
  <si>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</si>
  <si>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</si>
  <si>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</si>
  <si>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</si>
  <si>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</si>
  <si>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</si>
  <si>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</si>
  <si>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</si>
  <si>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</si>
  <si>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</si>
  <si>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</si>
  <si>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</si>
  <si>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</si>
  <si>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</si>
  <si>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</si>
  <si>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</si>
  <si>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</si>
  <si>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</si>
  <si>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</si>
  <si>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</si>
  <si>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</si>
  <si>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</si>
  <si>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</si>
  <si>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</si>
  <si>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</si>
  <si>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</si>
  <si>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</si>
  <si>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</si>
  <si>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</si>
  <si>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</si>
  <si>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</si>
  <si>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</si>
  <si>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</si>
  <si>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</si>
  <si>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</si>
  <si>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</si>
  <si>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</si>
  <si>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</si>
  <si>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</si>
  <si>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</si>
  <si>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</si>
  <si>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</si>
  <si>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</si>
  <si>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</si>
  <si>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</si>
  <si>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2021-5-05003922020</t>
  </si>
  <si>
    <t>05-18-90-083</t>
  </si>
  <si>
    <t>atencion integral al menor de 7 años</t>
  </si>
  <si>
    <t>05-18-94-550</t>
  </si>
  <si>
    <t>administracion del hogar infantil, y atraves del mismo brinde atencion integral a niños menores de 6 años, involucrando su contexto familiar</t>
  </si>
  <si>
    <t>05-18-95-503</t>
  </si>
  <si>
    <t>administrar el HI siguiendo los lineamientos dispuestos para este por el ICBF y a traves del mismo brinde atencion integral a niños menores de cinco años y en los municipios donde no funcione el grado cero, este grado se ampliara a los 6 años involucrando su contexto familiar</t>
  </si>
  <si>
    <t>05-18-96-102</t>
  </si>
  <si>
    <t>administrar el HI siguiendo los lineamientos dispuestos para este por el ICBF y a traves del mismo brinde atencion integral a niños menores de cinco año, involucrando su contexto familiar</t>
  </si>
  <si>
    <t>05-18-96-508</t>
  </si>
  <si>
    <t>1661</t>
  </si>
  <si>
    <t>brindar atencion integral a niños y niñas entre los 6 meses y hasta menores de los cinco años 5 de edad, con vulnerabilidad economica y social, prioritariamente a quienes por razones de trabajo de sus padres o adulto responsable de su cuidado permanecen solos temporalmente y a los hijos de familias en situacion de desplazamiento</t>
  </si>
  <si>
    <t>108</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</si>
  <si>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 para que este asuma con su personal y bajo su exclusiva responsabilidad dicha atencion</t>
  </si>
  <si>
    <t>1003</t>
  </si>
  <si>
    <t>prestar el servicio de atencion, educacion inicial y cuidado a niños y niñas menores de 5 años, o hasta su ingreso al grado de transiccion, con el fin de promover el desarrollo integral de la primera infancia con calidad, de conformidad con los lineamientos, manual operativo, las directrices, parametros y estandares establecidos por el ICBF, para el servicio de hogares infantiles, HI en el marco de la politica de estado de atencion integral "de cero a siempre"</t>
  </si>
  <si>
    <t>1009</t>
  </si>
  <si>
    <t>587</t>
  </si>
  <si>
    <t>333</t>
  </si>
  <si>
    <t>VICTOR MURILLO URRACA</t>
  </si>
  <si>
    <t>31</t>
  </si>
  <si>
    <t>Prestar atención integral al preescoalr en jornada completa a sesenta (60) niños o a ciento veinte (120) niños en media jornada, menores de  7 años, hijos de trabajadores y empleados, de acuerdo con las preinscripciones de la ley 27y las normas que al respecto tiene el instituto.</t>
  </si>
  <si>
    <t>CRA 41F 20CC-50</t>
  </si>
  <si>
    <t>3002177459</t>
  </si>
  <si>
    <t>CRA 41F 20CC 50</t>
  </si>
  <si>
    <t>direccion.antioquia-eje@feyalegria.org.co</t>
  </si>
  <si>
    <t>17-0158-2020</t>
  </si>
  <si>
    <t>Prestar el servicio en Centros de Desarrollo Infantil -CDI- de conformidad con el manual operativo de la modalidad institucional  y las directrices establecidas por el ICBF en armonía con la política de estado para el desarrollo integral de la primera infancia de cero a siempre</t>
  </si>
  <si>
    <t xml:space="preserve">Prestar Seervicios de Educación inicial en el marco de la atención integral en Hogares Infantiles -HI- de conformidad con el  Manual  Operativo de la modalidad institucional, en el lineamiento técnico para la atencion a la primeera infancia y las directrices establecidas por el ICBF,  en armonía con la política de Estado para el desarrollo integral de la Primera Infancia de cero a siempre. </t>
  </si>
  <si>
    <t>209-2020</t>
  </si>
  <si>
    <t>Prestar el servicio de educación inicial  en el marco de la atencion integral a niñas y niños menores de 5 alis o hasta su ingreso la grado de Transición, de conformidad con el Manual Operativo de la Modalidad y las Directrices establecidad por el ICBF en armonía con la política de Estado para el desarrollo integral de la Primera Infancia de Cero a Siempre en el servicio Hogares Infantiles - Hogar Infnatil Malvinas_Lipaya y San Pedro</t>
  </si>
  <si>
    <t>68-208-2020</t>
  </si>
  <si>
    <t>Prestar los servicios de Educación Inicial en el marco de la Atención Integral en Hogares Infantiles HI, de conformidad con el Manual Operativo de la Modalidad Institucional, el lineamiento técnico para la atención a la Primera Infancia .</t>
  </si>
  <si>
    <t>133</t>
  </si>
  <si>
    <t>Prestar el servicio de educación inicial en el marco de la atención integral a niños-niñas menores de cinco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</si>
  <si>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Prestar los servicios para la atención a la Primera Infancia en los Hogares Comunitarios de Bienestar HCB, de conformidad con el Manual Operativo de la Modalidad Comunitaria y el lineamiento técnico para la Primera Infancia y las directrices establecidad por el ICBF, en armonía con la Política de Estado para el desarrollo integral de la Primera Infancia "De Cero a Siempre"</t>
  </si>
  <si>
    <t>54004482020</t>
  </si>
  <si>
    <t>76.26.20.351</t>
  </si>
  <si>
    <t>Prestar el servicio centro de desarrollo infantil CDI, de conformidad con el manual operativo de la modalidad institucional y las directrices establecidas por el icbf en armonia con la politica institucional de estado para el desarrollo  integral de la primera infancia de cero a siempre</t>
  </si>
  <si>
    <t>76.26.20.368</t>
  </si>
  <si>
    <t>Prestar el servicio hogares infantiles HI, de conformidad con el manual operativo de la modalidad institucional y las directrices establecidas por el icbf en armonia con la politica institucional de estado para el desarrollo  integral de la primera infancia de cero a siempre</t>
  </si>
  <si>
    <t>76.26.20.355</t>
  </si>
  <si>
    <t>76.26.20.348</t>
  </si>
  <si>
    <t>11-0578-2020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</si>
</sst>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14" fontId="31"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2" zoomScale="87" zoomScaleNormal="87" zoomScaleSheetLayoutView="40" zoomScalePageLayoutView="40" workbookViewId="0">
      <selection activeCell="C2" sqref="C2:K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2" t="s">
        <v>2677</v>
      </c>
      <c r="D15" s="35"/>
      <c r="E15" s="35"/>
      <c r="F15" s="5"/>
      <c r="G15" s="32" t="s">
        <v>1168</v>
      </c>
      <c r="H15" s="102" t="s">
        <v>36</v>
      </c>
      <c r="I15" s="32" t="s">
        <v>2624</v>
      </c>
      <c r="J15" s="107" t="s">
        <v>2626</v>
      </c>
      <c r="L15" s="222" t="s">
        <v>8</v>
      </c>
      <c r="M15" s="222"/>
      <c r="N15" s="124"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6" t="s">
        <v>11</v>
      </c>
      <c r="J19" s="137" t="s">
        <v>10</v>
      </c>
      <c r="K19" s="137" t="s">
        <v>2609</v>
      </c>
      <c r="L19" s="137" t="s">
        <v>1161</v>
      </c>
      <c r="M19" s="137" t="s">
        <v>1162</v>
      </c>
      <c r="N19" s="138" t="s">
        <v>2610</v>
      </c>
      <c r="O19" s="133"/>
      <c r="Q19" s="51"/>
      <c r="R19" s="51"/>
    </row>
    <row r="20" spans="1:23" ht="30" customHeight="1" x14ac:dyDescent="0.3">
      <c r="A20" s="9"/>
      <c r="B20" s="108">
        <v>860031909</v>
      </c>
      <c r="C20" s="5"/>
      <c r="D20" s="73"/>
      <c r="E20" s="5"/>
      <c r="F20" s="5"/>
      <c r="G20" s="5"/>
      <c r="H20" s="241"/>
      <c r="I20" s="145" t="s">
        <v>36</v>
      </c>
      <c r="J20" s="146" t="s">
        <v>101</v>
      </c>
      <c r="K20" s="147">
        <v>296788246</v>
      </c>
      <c r="L20" s="148"/>
      <c r="M20" s="148"/>
      <c r="N20" s="131">
        <f>+(M20-L20)/30</f>
        <v>0</v>
      </c>
      <c r="O20" s="134"/>
      <c r="U20" s="130"/>
      <c r="V20" s="104">
        <f ca="1">NOW()</f>
        <v>44192.460272337965</v>
      </c>
      <c r="W20" s="104">
        <f ca="1">NOW()</f>
        <v>44192.460272337965</v>
      </c>
    </row>
    <row r="21" spans="1:23" ht="30" customHeight="1" outlineLevel="1" x14ac:dyDescent="0.3">
      <c r="A21" s="9"/>
      <c r="B21" s="71"/>
      <c r="C21" s="5"/>
      <c r="D21" s="5"/>
      <c r="E21" s="5"/>
      <c r="F21" s="5"/>
      <c r="G21" s="5"/>
      <c r="H21" s="70"/>
      <c r="I21" s="145"/>
      <c r="J21" s="146"/>
      <c r="K21" s="147"/>
      <c r="L21" s="148"/>
      <c r="M21" s="148"/>
      <c r="N21" s="131">
        <f t="shared" ref="N21:N35" si="0">+(M21-L21)/30</f>
        <v>0</v>
      </c>
      <c r="O21" s="135"/>
    </row>
    <row r="22" spans="1:23" ht="30" customHeight="1" outlineLevel="1" x14ac:dyDescent="0.3">
      <c r="A22" s="9"/>
      <c r="B22" s="71"/>
      <c r="C22" s="5"/>
      <c r="D22" s="5"/>
      <c r="E22" s="5"/>
      <c r="F22" s="5"/>
      <c r="G22" s="5"/>
      <c r="H22" s="70"/>
      <c r="I22" s="145"/>
      <c r="J22" s="146"/>
      <c r="K22" s="147"/>
      <c r="L22" s="148"/>
      <c r="M22" s="148"/>
      <c r="N22" s="132">
        <f t="shared" ref="N22:N33" si="1">+(M22-L22)/30</f>
        <v>0</v>
      </c>
      <c r="O22" s="135"/>
    </row>
    <row r="23" spans="1:23" ht="30" customHeight="1" outlineLevel="1" x14ac:dyDescent="0.3">
      <c r="A23" s="9"/>
      <c r="B23" s="101"/>
      <c r="C23" s="21"/>
      <c r="D23" s="21"/>
      <c r="E23" s="21"/>
      <c r="F23" s="5"/>
      <c r="G23" s="5"/>
      <c r="H23" s="70"/>
      <c r="I23" s="145"/>
      <c r="J23" s="146"/>
      <c r="K23" s="147"/>
      <c r="L23" s="148"/>
      <c r="M23" s="148"/>
      <c r="N23" s="132">
        <f t="shared" si="1"/>
        <v>0</v>
      </c>
      <c r="O23" s="135"/>
      <c r="Q23" s="103"/>
      <c r="R23" s="55"/>
      <c r="S23" s="104"/>
      <c r="T23" s="104"/>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3">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3">
      <c r="A30" s="9"/>
      <c r="B30" s="71"/>
      <c r="C30" s="5"/>
      <c r="D30" s="5"/>
      <c r="E30" s="5"/>
      <c r="F30" s="5"/>
      <c r="G30" s="5"/>
      <c r="H30" s="70"/>
      <c r="I30" s="145"/>
      <c r="J30" s="146"/>
      <c r="K30" s="147"/>
      <c r="L30" s="148"/>
      <c r="M30" s="148"/>
      <c r="N30" s="132">
        <f t="shared" si="1"/>
        <v>0</v>
      </c>
      <c r="O30" s="135"/>
    </row>
    <row r="31" spans="1:23" ht="30" customHeight="1" outlineLevel="1" x14ac:dyDescent="0.3">
      <c r="A31" s="9"/>
      <c r="B31" s="71"/>
      <c r="C31" s="5"/>
      <c r="D31" s="5"/>
      <c r="E31" s="5"/>
      <c r="F31" s="5"/>
      <c r="G31" s="5"/>
      <c r="H31" s="70"/>
      <c r="I31" s="145"/>
      <c r="J31" s="146"/>
      <c r="K31" s="147"/>
      <c r="L31" s="148"/>
      <c r="M31" s="148"/>
      <c r="N31" s="132">
        <f t="shared" si="1"/>
        <v>0</v>
      </c>
      <c r="O31" s="135"/>
    </row>
    <row r="32" spans="1:23" ht="30" customHeight="1" outlineLevel="1" x14ac:dyDescent="0.3">
      <c r="A32" s="9"/>
      <c r="B32" s="71"/>
      <c r="C32" s="5"/>
      <c r="D32" s="5"/>
      <c r="E32" s="5"/>
      <c r="F32" s="5"/>
      <c r="G32" s="5"/>
      <c r="H32" s="70"/>
      <c r="I32" s="145"/>
      <c r="J32" s="146"/>
      <c r="K32" s="147"/>
      <c r="L32" s="148"/>
      <c r="M32" s="148"/>
      <c r="N32" s="132">
        <f t="shared" si="1"/>
        <v>0</v>
      </c>
      <c r="O32" s="135"/>
    </row>
    <row r="33" spans="1:16" ht="30" customHeight="1" outlineLevel="1" x14ac:dyDescent="0.3">
      <c r="A33" s="9"/>
      <c r="B33" s="71"/>
      <c r="C33" s="5"/>
      <c r="D33" s="5"/>
      <c r="E33" s="5"/>
      <c r="F33" s="5"/>
      <c r="G33" s="5"/>
      <c r="H33" s="70"/>
      <c r="I33" s="145"/>
      <c r="J33" s="146"/>
      <c r="K33" s="147"/>
      <c r="L33" s="148"/>
      <c r="M33" s="148"/>
      <c r="N33" s="132">
        <f t="shared" si="1"/>
        <v>0</v>
      </c>
      <c r="O33" s="135"/>
    </row>
    <row r="34" spans="1:16" ht="30" customHeight="1" outlineLevel="1" x14ac:dyDescent="0.3">
      <c r="A34" s="9"/>
      <c r="B34" s="71"/>
      <c r="C34" s="5"/>
      <c r="D34" s="5"/>
      <c r="E34" s="5"/>
      <c r="F34" s="5"/>
      <c r="G34" s="5"/>
      <c r="H34" s="70"/>
      <c r="I34" s="145"/>
      <c r="J34" s="146"/>
      <c r="K34" s="147"/>
      <c r="L34" s="148"/>
      <c r="M34" s="148"/>
      <c r="N34" s="132">
        <f t="shared" si="0"/>
        <v>0</v>
      </c>
      <c r="O34" s="135"/>
    </row>
    <row r="35" spans="1:16" ht="30" customHeight="1" outlineLevel="1" x14ac:dyDescent="0.3">
      <c r="A35" s="9"/>
      <c r="B35" s="71"/>
      <c r="C35" s="5"/>
      <c r="D35" s="5"/>
      <c r="E35" s="5"/>
      <c r="F35" s="5"/>
      <c r="G35" s="5"/>
      <c r="H35" s="70"/>
      <c r="I35" s="145"/>
      <c r="J35" s="146"/>
      <c r="K35" s="147"/>
      <c r="L35" s="148"/>
      <c r="M35" s="148"/>
      <c r="N35" s="132">
        <f t="shared" si="0"/>
        <v>0</v>
      </c>
      <c r="O35" s="135"/>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5"/>
      <c r="I37" s="126"/>
      <c r="J37" s="126"/>
      <c r="K37" s="126"/>
      <c r="L37" s="126"/>
      <c r="M37" s="126"/>
      <c r="N37" s="126"/>
      <c r="O37" s="127"/>
    </row>
    <row r="38" spans="1:16" ht="21" customHeight="1" x14ac:dyDescent="0.3">
      <c r="A38" s="9"/>
      <c r="B38" s="236" t="str">
        <f>VLOOKUP(B20,EAS!A2:B1439,2,0)</f>
        <v>FE Y ALEGRIA DE COLOMBIA</v>
      </c>
      <c r="C38" s="236"/>
      <c r="D38" s="236"/>
      <c r="E38" s="236"/>
      <c r="F38" s="236"/>
      <c r="G38" s="5"/>
      <c r="H38" s="128"/>
      <c r="I38" s="245" t="s">
        <v>7</v>
      </c>
      <c r="J38" s="245"/>
      <c r="K38" s="245"/>
      <c r="L38" s="245"/>
      <c r="M38" s="245"/>
      <c r="N38" s="245"/>
      <c r="O38" s="129"/>
    </row>
    <row r="39" spans="1:16" ht="42.9" customHeight="1" thickBot="1" x14ac:dyDescent="0.35">
      <c r="A39" s="10"/>
      <c r="B39" s="11"/>
      <c r="C39" s="11"/>
      <c r="D39" s="11"/>
      <c r="E39" s="11"/>
      <c r="F39" s="11"/>
      <c r="G39" s="11"/>
      <c r="H39" s="10"/>
      <c r="I39" s="231" t="s">
        <v>2676</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9">
        <v>1</v>
      </c>
      <c r="B48" s="110" t="s">
        <v>2665</v>
      </c>
      <c r="C48" s="111" t="s">
        <v>31</v>
      </c>
      <c r="D48" s="109" t="s">
        <v>2697</v>
      </c>
      <c r="E48" s="141">
        <v>28246</v>
      </c>
      <c r="F48" s="141">
        <v>28491</v>
      </c>
      <c r="G48" s="156">
        <f>IF(AND(E48&lt;&gt;"",F48&lt;&gt;""),((F48-E48)/30),"")</f>
        <v>8.1666666666666661</v>
      </c>
      <c r="H48" s="113" t="s">
        <v>2698</v>
      </c>
      <c r="I48" s="112" t="s">
        <v>887</v>
      </c>
      <c r="J48" s="112" t="s">
        <v>889</v>
      </c>
      <c r="K48" s="115">
        <v>460000</v>
      </c>
      <c r="L48" s="114" t="s">
        <v>1148</v>
      </c>
      <c r="M48" s="116">
        <v>1</v>
      </c>
      <c r="N48" s="114" t="s">
        <v>27</v>
      </c>
      <c r="O48" s="114" t="s">
        <v>1148</v>
      </c>
      <c r="P48" s="78"/>
    </row>
    <row r="49" spans="1:16" s="6" customFormat="1" ht="24.75" customHeight="1" x14ac:dyDescent="0.3">
      <c r="A49" s="139">
        <v>2</v>
      </c>
      <c r="B49" s="120" t="s">
        <v>2665</v>
      </c>
      <c r="C49" s="122" t="s">
        <v>31</v>
      </c>
      <c r="D49" s="109" t="s">
        <v>2678</v>
      </c>
      <c r="E49" s="141">
        <v>32874</v>
      </c>
      <c r="F49" s="141">
        <v>33238</v>
      </c>
      <c r="G49" s="156">
        <f t="shared" ref="G49:G50" si="2">IF(AND(E49&lt;&gt;"",F49&lt;&gt;""),((F49-E49)/30),"")</f>
        <v>12.133333333333333</v>
      </c>
      <c r="H49" s="120" t="s">
        <v>2679</v>
      </c>
      <c r="I49" s="112" t="s">
        <v>36</v>
      </c>
      <c r="J49" s="112" t="s">
        <v>101</v>
      </c>
      <c r="K49" s="121">
        <v>5509025</v>
      </c>
      <c r="L49" s="114" t="s">
        <v>1148</v>
      </c>
      <c r="M49" s="116">
        <v>1</v>
      </c>
      <c r="N49" s="114" t="s">
        <v>27</v>
      </c>
      <c r="O49" s="114" t="s">
        <v>1148</v>
      </c>
      <c r="P49" s="78"/>
    </row>
    <row r="50" spans="1:16" s="6" customFormat="1" ht="24.75" customHeight="1" x14ac:dyDescent="0.3">
      <c r="A50" s="139">
        <v>3</v>
      </c>
      <c r="B50" s="120" t="s">
        <v>2665</v>
      </c>
      <c r="C50" s="122" t="s">
        <v>31</v>
      </c>
      <c r="D50" s="119" t="s">
        <v>2680</v>
      </c>
      <c r="E50" s="141">
        <v>34337</v>
      </c>
      <c r="F50" s="141">
        <v>34699</v>
      </c>
      <c r="G50" s="156">
        <f t="shared" si="2"/>
        <v>12.066666666666666</v>
      </c>
      <c r="H50" s="118" t="s">
        <v>2681</v>
      </c>
      <c r="I50" s="119" t="s">
        <v>36</v>
      </c>
      <c r="J50" s="119" t="s">
        <v>101</v>
      </c>
      <c r="K50" s="115">
        <v>21770422</v>
      </c>
      <c r="L50" s="122" t="s">
        <v>1148</v>
      </c>
      <c r="M50" s="116">
        <v>1</v>
      </c>
      <c r="N50" s="122" t="s">
        <v>27</v>
      </c>
      <c r="O50" s="122" t="s">
        <v>1148</v>
      </c>
      <c r="P50" s="78"/>
    </row>
    <row r="51" spans="1:16" s="6" customFormat="1" ht="24.75" customHeight="1" outlineLevel="1" x14ac:dyDescent="0.3">
      <c r="A51" s="139">
        <v>4</v>
      </c>
      <c r="B51" s="120" t="s">
        <v>2665</v>
      </c>
      <c r="C51" s="122" t="s">
        <v>31</v>
      </c>
      <c r="D51" s="119" t="s">
        <v>2682</v>
      </c>
      <c r="E51" s="141">
        <v>34701</v>
      </c>
      <c r="F51" s="141">
        <v>35064</v>
      </c>
      <c r="G51" s="156">
        <f t="shared" ref="G51:G107" si="3">IF(AND(E51&lt;&gt;"",F51&lt;&gt;""),((F51-E51)/30),"")</f>
        <v>12.1</v>
      </c>
      <c r="H51" s="120" t="s">
        <v>2683</v>
      </c>
      <c r="I51" s="119" t="s">
        <v>36</v>
      </c>
      <c r="J51" s="119" t="s">
        <v>101</v>
      </c>
      <c r="K51" s="121">
        <v>29607236</v>
      </c>
      <c r="L51" s="122" t="s">
        <v>1148</v>
      </c>
      <c r="M51" s="116">
        <v>1</v>
      </c>
      <c r="N51" s="122" t="s">
        <v>27</v>
      </c>
      <c r="O51" s="122" t="s">
        <v>1148</v>
      </c>
      <c r="P51" s="78"/>
    </row>
    <row r="52" spans="1:16" s="7" customFormat="1" ht="24.75" customHeight="1" outlineLevel="1" x14ac:dyDescent="0.3">
      <c r="A52" s="140">
        <v>5</v>
      </c>
      <c r="B52" s="120" t="s">
        <v>2665</v>
      </c>
      <c r="C52" s="122" t="s">
        <v>31</v>
      </c>
      <c r="D52" s="119" t="s">
        <v>2684</v>
      </c>
      <c r="E52" s="141">
        <v>35066</v>
      </c>
      <c r="F52" s="141">
        <v>35422</v>
      </c>
      <c r="G52" s="156">
        <f t="shared" si="3"/>
        <v>11.866666666666667</v>
      </c>
      <c r="H52" s="118" t="s">
        <v>2685</v>
      </c>
      <c r="I52" s="119" t="s">
        <v>36</v>
      </c>
      <c r="J52" s="119" t="s">
        <v>101</v>
      </c>
      <c r="K52" s="121">
        <v>35448338</v>
      </c>
      <c r="L52" s="122" t="s">
        <v>1148</v>
      </c>
      <c r="M52" s="116">
        <v>1</v>
      </c>
      <c r="N52" s="122" t="s">
        <v>27</v>
      </c>
      <c r="O52" s="122" t="s">
        <v>1148</v>
      </c>
      <c r="P52" s="79"/>
    </row>
    <row r="53" spans="1:16" s="7" customFormat="1" ht="24.75" customHeight="1" outlineLevel="1" x14ac:dyDescent="0.3">
      <c r="A53" s="140">
        <v>6</v>
      </c>
      <c r="B53" s="120" t="s">
        <v>2665</v>
      </c>
      <c r="C53" s="122" t="s">
        <v>31</v>
      </c>
      <c r="D53" s="119" t="s">
        <v>2686</v>
      </c>
      <c r="E53" s="141">
        <v>35432</v>
      </c>
      <c r="F53" s="141">
        <v>35795</v>
      </c>
      <c r="G53" s="156">
        <f t="shared" si="3"/>
        <v>12.1</v>
      </c>
      <c r="H53" s="118" t="s">
        <v>2685</v>
      </c>
      <c r="I53" s="119" t="s">
        <v>36</v>
      </c>
      <c r="J53" s="119" t="s">
        <v>101</v>
      </c>
      <c r="K53" s="121">
        <v>41829039</v>
      </c>
      <c r="L53" s="122" t="s">
        <v>1148</v>
      </c>
      <c r="M53" s="116">
        <v>1</v>
      </c>
      <c r="N53" s="122" t="s">
        <v>27</v>
      </c>
      <c r="O53" s="122" t="s">
        <v>1148</v>
      </c>
      <c r="P53" s="79"/>
    </row>
    <row r="54" spans="1:16" s="7" customFormat="1" ht="24.75" customHeight="1" outlineLevel="1" x14ac:dyDescent="0.3">
      <c r="A54" s="140">
        <v>7</v>
      </c>
      <c r="B54" s="120" t="s">
        <v>2665</v>
      </c>
      <c r="C54" s="122" t="s">
        <v>31</v>
      </c>
      <c r="D54" s="109" t="s">
        <v>2687</v>
      </c>
      <c r="E54" s="141">
        <v>41257</v>
      </c>
      <c r="F54" s="141">
        <v>41621</v>
      </c>
      <c r="G54" s="156">
        <f t="shared" si="3"/>
        <v>12.133333333333333</v>
      </c>
      <c r="H54" s="120" t="s">
        <v>2688</v>
      </c>
      <c r="I54" s="119" t="s">
        <v>36</v>
      </c>
      <c r="J54" s="119" t="s">
        <v>101</v>
      </c>
      <c r="K54" s="117">
        <v>876702000</v>
      </c>
      <c r="L54" s="122" t="s">
        <v>1148</v>
      </c>
      <c r="M54" s="116">
        <v>1</v>
      </c>
      <c r="N54" s="122" t="s">
        <v>27</v>
      </c>
      <c r="O54" s="122" t="s">
        <v>1148</v>
      </c>
      <c r="P54" s="79"/>
    </row>
    <row r="55" spans="1:16" s="7" customFormat="1" ht="24.75" customHeight="1" outlineLevel="1" x14ac:dyDescent="0.3">
      <c r="A55" s="140">
        <v>8</v>
      </c>
      <c r="B55" s="120" t="s">
        <v>2665</v>
      </c>
      <c r="C55" s="122" t="s">
        <v>31</v>
      </c>
      <c r="D55" s="109" t="s">
        <v>2689</v>
      </c>
      <c r="E55" s="141">
        <v>42027</v>
      </c>
      <c r="F55" s="141">
        <v>42369</v>
      </c>
      <c r="G55" s="156">
        <f t="shared" si="3"/>
        <v>11.4</v>
      </c>
      <c r="H55" s="120" t="s">
        <v>2690</v>
      </c>
      <c r="I55" s="119" t="s">
        <v>36</v>
      </c>
      <c r="J55" s="119" t="s">
        <v>101</v>
      </c>
      <c r="K55" s="117">
        <v>833646493</v>
      </c>
      <c r="L55" s="122" t="s">
        <v>1148</v>
      </c>
      <c r="M55" s="116">
        <v>1</v>
      </c>
      <c r="N55" s="122" t="s">
        <v>27</v>
      </c>
      <c r="O55" s="122" t="s">
        <v>1148</v>
      </c>
      <c r="P55" s="79"/>
    </row>
    <row r="56" spans="1:16" s="7" customFormat="1" ht="24.75" customHeight="1" outlineLevel="1" x14ac:dyDescent="0.3">
      <c r="A56" s="140">
        <v>9</v>
      </c>
      <c r="B56" s="120" t="s">
        <v>2665</v>
      </c>
      <c r="C56" s="122" t="s">
        <v>31</v>
      </c>
      <c r="D56" s="109" t="s">
        <v>2691</v>
      </c>
      <c r="E56" s="141">
        <v>42675</v>
      </c>
      <c r="F56" s="141">
        <v>43039</v>
      </c>
      <c r="G56" s="156">
        <f t="shared" si="3"/>
        <v>12.133333333333333</v>
      </c>
      <c r="H56" s="120" t="s">
        <v>2692</v>
      </c>
      <c r="I56" s="119" t="s">
        <v>36</v>
      </c>
      <c r="J56" s="119" t="s">
        <v>101</v>
      </c>
      <c r="K56" s="117">
        <v>986860995</v>
      </c>
      <c r="L56" s="122" t="s">
        <v>1148</v>
      </c>
      <c r="M56" s="116">
        <v>1</v>
      </c>
      <c r="N56" s="122" t="s">
        <v>27</v>
      </c>
      <c r="O56" s="122" t="s">
        <v>1148</v>
      </c>
      <c r="P56" s="79"/>
    </row>
    <row r="57" spans="1:16" s="7" customFormat="1" ht="24.75" customHeight="1" outlineLevel="1" x14ac:dyDescent="0.3">
      <c r="A57" s="140">
        <v>10</v>
      </c>
      <c r="B57" s="120" t="s">
        <v>2665</v>
      </c>
      <c r="C57" s="122" t="s">
        <v>31</v>
      </c>
      <c r="D57" s="63" t="s">
        <v>2693</v>
      </c>
      <c r="E57" s="141">
        <v>43040</v>
      </c>
      <c r="F57" s="141">
        <v>43404</v>
      </c>
      <c r="G57" s="156">
        <f t="shared" si="3"/>
        <v>12.133333333333333</v>
      </c>
      <c r="H57" s="120" t="s">
        <v>2692</v>
      </c>
      <c r="I57" s="119" t="s">
        <v>36</v>
      </c>
      <c r="J57" s="119" t="s">
        <v>101</v>
      </c>
      <c r="K57" s="121">
        <v>1047434322</v>
      </c>
      <c r="L57" s="122" t="s">
        <v>1148</v>
      </c>
      <c r="M57" s="116">
        <v>1</v>
      </c>
      <c r="N57" s="122" t="s">
        <v>27</v>
      </c>
      <c r="O57" s="122" t="s">
        <v>1148</v>
      </c>
      <c r="P57" s="79"/>
    </row>
    <row r="58" spans="1:16" s="7" customFormat="1" ht="24.75" customHeight="1" outlineLevel="1" x14ac:dyDescent="0.3">
      <c r="A58" s="140">
        <v>11</v>
      </c>
      <c r="B58" s="120" t="s">
        <v>2665</v>
      </c>
      <c r="C58" s="122" t="s">
        <v>31</v>
      </c>
      <c r="D58" s="63" t="s">
        <v>2694</v>
      </c>
      <c r="E58" s="141">
        <v>43399</v>
      </c>
      <c r="F58" s="141">
        <v>43442</v>
      </c>
      <c r="G58" s="156">
        <f t="shared" si="3"/>
        <v>1.4333333333333333</v>
      </c>
      <c r="H58" s="120" t="s">
        <v>2692</v>
      </c>
      <c r="I58" s="119" t="s">
        <v>36</v>
      </c>
      <c r="J58" s="119" t="s">
        <v>101</v>
      </c>
      <c r="K58" s="121">
        <v>104804506</v>
      </c>
      <c r="L58" s="122" t="s">
        <v>1148</v>
      </c>
      <c r="M58" s="116">
        <v>1</v>
      </c>
      <c r="N58" s="122" t="s">
        <v>27</v>
      </c>
      <c r="O58" s="122" t="s">
        <v>1148</v>
      </c>
      <c r="P58" s="79"/>
    </row>
    <row r="59" spans="1:16" s="7" customFormat="1" ht="24.75" customHeight="1" outlineLevel="1" x14ac:dyDescent="0.3">
      <c r="A59" s="140">
        <v>12</v>
      </c>
      <c r="B59" s="120" t="s">
        <v>2665</v>
      </c>
      <c r="C59" s="122" t="s">
        <v>31</v>
      </c>
      <c r="D59" s="63" t="s">
        <v>2695</v>
      </c>
      <c r="E59" s="141">
        <v>43486</v>
      </c>
      <c r="F59" s="141">
        <v>43812</v>
      </c>
      <c r="G59" s="156">
        <f t="shared" si="3"/>
        <v>10.866666666666667</v>
      </c>
      <c r="H59" s="120" t="s">
        <v>2692</v>
      </c>
      <c r="I59" s="119" t="s">
        <v>36</v>
      </c>
      <c r="J59" s="119" t="s">
        <v>101</v>
      </c>
      <c r="K59" s="121">
        <v>946357702</v>
      </c>
      <c r="L59" s="122" t="s">
        <v>1148</v>
      </c>
      <c r="M59" s="116">
        <v>1</v>
      </c>
      <c r="N59" s="122" t="s">
        <v>27</v>
      </c>
      <c r="O59" s="122" t="s">
        <v>1148</v>
      </c>
      <c r="P59" s="79"/>
    </row>
    <row r="60" spans="1:16" s="7" customFormat="1" ht="24.75" customHeight="1" outlineLevel="1" x14ac:dyDescent="0.3">
      <c r="A60" s="140">
        <v>13</v>
      </c>
      <c r="B60" s="64"/>
      <c r="C60" s="65"/>
      <c r="D60" s="63"/>
      <c r="E60" s="141"/>
      <c r="F60" s="141"/>
      <c r="G60" s="156" t="str">
        <f t="shared" si="3"/>
        <v/>
      </c>
      <c r="H60" s="64"/>
      <c r="I60" s="63"/>
      <c r="J60" s="63"/>
      <c r="K60" s="66"/>
      <c r="L60" s="65"/>
      <c r="M60" s="67"/>
      <c r="N60" s="65"/>
      <c r="O60" s="65"/>
      <c r="P60" s="79"/>
    </row>
    <row r="61" spans="1:16" s="7" customFormat="1" ht="24.75" customHeight="1" outlineLevel="1" x14ac:dyDescent="0.3">
      <c r="A61" s="140">
        <v>14</v>
      </c>
      <c r="B61" s="64"/>
      <c r="C61" s="65"/>
      <c r="D61" s="63"/>
      <c r="E61" s="141"/>
      <c r="F61" s="141"/>
      <c r="G61" s="156" t="str">
        <f t="shared" si="3"/>
        <v/>
      </c>
      <c r="H61" s="64"/>
      <c r="I61" s="63"/>
      <c r="J61" s="63"/>
      <c r="K61" s="66"/>
      <c r="L61" s="65"/>
      <c r="M61" s="67"/>
      <c r="N61" s="65"/>
      <c r="O61" s="65"/>
      <c r="P61" s="79"/>
    </row>
    <row r="62" spans="1:16" s="7" customFormat="1" ht="24.75" customHeight="1" outlineLevel="1" x14ac:dyDescent="0.3">
      <c r="A62" s="140">
        <v>15</v>
      </c>
      <c r="B62" s="64"/>
      <c r="C62" s="65"/>
      <c r="D62" s="63"/>
      <c r="E62" s="141"/>
      <c r="F62" s="141"/>
      <c r="G62" s="156" t="str">
        <f t="shared" si="3"/>
        <v/>
      </c>
      <c r="H62" s="64"/>
      <c r="I62" s="63"/>
      <c r="J62" s="63"/>
      <c r="K62" s="66"/>
      <c r="L62" s="65"/>
      <c r="M62" s="67"/>
      <c r="N62" s="65"/>
      <c r="O62" s="65"/>
      <c r="P62" s="79"/>
    </row>
    <row r="63" spans="1:16" s="7" customFormat="1" ht="24.75" customHeight="1" outlineLevel="1" x14ac:dyDescent="0.3">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3">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3">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3">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3">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3">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3">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3">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3">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3">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3">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3">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3">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3">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3">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3">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3">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3">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3">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3">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3">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3">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3">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3">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3">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3">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3">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3">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3">
      <c r="A91" s="139">
        <v>44</v>
      </c>
      <c r="B91" s="120"/>
      <c r="C91" s="122"/>
      <c r="D91" s="119"/>
      <c r="E91" s="141"/>
      <c r="F91" s="141"/>
      <c r="G91" s="156" t="str">
        <f t="shared" si="3"/>
        <v/>
      </c>
      <c r="H91" s="120"/>
      <c r="I91" s="119"/>
      <c r="J91" s="119"/>
      <c r="K91" s="121"/>
      <c r="L91" s="122"/>
      <c r="M91" s="116"/>
      <c r="N91" s="122"/>
      <c r="O91" s="122"/>
      <c r="P91" s="79"/>
    </row>
    <row r="92" spans="1:16" s="7" customFormat="1" ht="24.75" customHeight="1" outlineLevel="1" x14ac:dyDescent="0.3">
      <c r="A92" s="139">
        <v>45</v>
      </c>
      <c r="B92" s="120"/>
      <c r="C92" s="122"/>
      <c r="D92" s="119"/>
      <c r="E92" s="141"/>
      <c r="F92" s="141"/>
      <c r="G92" s="156" t="str">
        <f t="shared" si="3"/>
        <v/>
      </c>
      <c r="H92" s="120"/>
      <c r="I92" s="119"/>
      <c r="J92" s="119"/>
      <c r="K92" s="121"/>
      <c r="L92" s="122"/>
      <c r="M92" s="116"/>
      <c r="N92" s="122"/>
      <c r="O92" s="122"/>
      <c r="P92" s="79"/>
    </row>
    <row r="93" spans="1:16" s="7" customFormat="1" ht="24.75" customHeight="1" outlineLevel="1" x14ac:dyDescent="0.3">
      <c r="A93" s="139">
        <v>46</v>
      </c>
      <c r="B93" s="120"/>
      <c r="C93" s="122"/>
      <c r="D93" s="119"/>
      <c r="E93" s="141"/>
      <c r="F93" s="141"/>
      <c r="G93" s="156" t="str">
        <f t="shared" si="3"/>
        <v/>
      </c>
      <c r="H93" s="120"/>
      <c r="I93" s="119"/>
      <c r="J93" s="119"/>
      <c r="K93" s="121"/>
      <c r="L93" s="122"/>
      <c r="M93" s="116"/>
      <c r="N93" s="122"/>
      <c r="O93" s="122"/>
      <c r="P93" s="79"/>
    </row>
    <row r="94" spans="1:16" s="7" customFormat="1" ht="24.75" customHeight="1" outlineLevel="1" x14ac:dyDescent="0.3">
      <c r="A94" s="139">
        <v>47</v>
      </c>
      <c r="B94" s="120"/>
      <c r="C94" s="122"/>
      <c r="D94" s="119"/>
      <c r="E94" s="141"/>
      <c r="F94" s="141"/>
      <c r="G94" s="156" t="str">
        <f t="shared" si="3"/>
        <v/>
      </c>
      <c r="H94" s="120"/>
      <c r="I94" s="119"/>
      <c r="J94" s="119"/>
      <c r="K94" s="121"/>
      <c r="L94" s="122"/>
      <c r="M94" s="116"/>
      <c r="N94" s="122"/>
      <c r="O94" s="122"/>
      <c r="P94" s="79"/>
    </row>
    <row r="95" spans="1:16" s="7" customFormat="1" ht="24.75" customHeight="1" outlineLevel="1" x14ac:dyDescent="0.3">
      <c r="A95" s="140">
        <v>48</v>
      </c>
      <c r="B95" s="120"/>
      <c r="C95" s="122"/>
      <c r="D95" s="119"/>
      <c r="E95" s="141"/>
      <c r="F95" s="141"/>
      <c r="G95" s="156" t="str">
        <f t="shared" si="3"/>
        <v/>
      </c>
      <c r="H95" s="120"/>
      <c r="I95" s="119"/>
      <c r="J95" s="119"/>
      <c r="K95" s="121"/>
      <c r="L95" s="122"/>
      <c r="M95" s="116"/>
      <c r="N95" s="122"/>
      <c r="O95" s="122"/>
      <c r="P95" s="79"/>
    </row>
    <row r="96" spans="1:16" s="7" customFormat="1" ht="24.75" customHeight="1" outlineLevel="1" x14ac:dyDescent="0.3">
      <c r="A96" s="140">
        <v>49</v>
      </c>
      <c r="B96" s="120"/>
      <c r="C96" s="122"/>
      <c r="D96" s="119"/>
      <c r="E96" s="141"/>
      <c r="F96" s="141"/>
      <c r="G96" s="156" t="str">
        <f t="shared" si="3"/>
        <v/>
      </c>
      <c r="H96" s="120"/>
      <c r="I96" s="119"/>
      <c r="J96" s="119"/>
      <c r="K96" s="121"/>
      <c r="L96" s="122"/>
      <c r="M96" s="116"/>
      <c r="N96" s="122"/>
      <c r="O96" s="122"/>
      <c r="P96" s="79"/>
    </row>
    <row r="97" spans="1:16" s="7" customFormat="1" ht="24.75" customHeight="1" outlineLevel="1" x14ac:dyDescent="0.3">
      <c r="A97" s="140">
        <v>50</v>
      </c>
      <c r="B97" s="120"/>
      <c r="C97" s="122"/>
      <c r="D97" s="119"/>
      <c r="E97" s="141"/>
      <c r="F97" s="141"/>
      <c r="G97" s="156" t="str">
        <f t="shared" si="3"/>
        <v/>
      </c>
      <c r="H97" s="120"/>
      <c r="I97" s="119"/>
      <c r="J97" s="119"/>
      <c r="K97" s="121"/>
      <c r="L97" s="122"/>
      <c r="M97" s="116"/>
      <c r="N97" s="122"/>
      <c r="O97" s="122"/>
      <c r="P97" s="79"/>
    </row>
    <row r="98" spans="1:16" s="7" customFormat="1" ht="24.75" customHeight="1" outlineLevel="1" x14ac:dyDescent="0.3">
      <c r="A98" s="140">
        <v>51</v>
      </c>
      <c r="B98" s="120"/>
      <c r="C98" s="122"/>
      <c r="D98" s="119"/>
      <c r="E98" s="141"/>
      <c r="F98" s="141"/>
      <c r="G98" s="156" t="str">
        <f t="shared" si="3"/>
        <v/>
      </c>
      <c r="H98" s="120"/>
      <c r="I98" s="119"/>
      <c r="J98" s="119"/>
      <c r="K98" s="121"/>
      <c r="L98" s="122"/>
      <c r="M98" s="116"/>
      <c r="N98" s="122"/>
      <c r="O98" s="122"/>
      <c r="P98" s="79"/>
    </row>
    <row r="99" spans="1:16" s="7" customFormat="1" ht="24.75" customHeight="1" outlineLevel="1" x14ac:dyDescent="0.3">
      <c r="A99" s="140">
        <v>52</v>
      </c>
      <c r="B99" s="120"/>
      <c r="C99" s="122"/>
      <c r="D99" s="119"/>
      <c r="E99" s="141"/>
      <c r="F99" s="141"/>
      <c r="G99" s="156" t="str">
        <f t="shared" si="3"/>
        <v/>
      </c>
      <c r="H99" s="120"/>
      <c r="I99" s="119"/>
      <c r="J99" s="119"/>
      <c r="K99" s="121"/>
      <c r="L99" s="122"/>
      <c r="M99" s="116"/>
      <c r="N99" s="122"/>
      <c r="O99" s="122"/>
      <c r="P99" s="79"/>
    </row>
    <row r="100" spans="1:16" s="7" customFormat="1" ht="24.75" customHeight="1" outlineLevel="1" x14ac:dyDescent="0.3">
      <c r="A100" s="140">
        <v>53</v>
      </c>
      <c r="B100" s="120"/>
      <c r="C100" s="122"/>
      <c r="D100" s="119"/>
      <c r="E100" s="141"/>
      <c r="F100" s="141"/>
      <c r="G100" s="156" t="str">
        <f t="shared" si="3"/>
        <v/>
      </c>
      <c r="H100" s="120"/>
      <c r="I100" s="119"/>
      <c r="J100" s="119"/>
      <c r="K100" s="121"/>
      <c r="L100" s="122"/>
      <c r="M100" s="116"/>
      <c r="N100" s="122"/>
      <c r="O100" s="122"/>
      <c r="P100" s="79"/>
    </row>
    <row r="101" spans="1:16" s="7" customFormat="1" ht="24.75" customHeight="1" outlineLevel="1" x14ac:dyDescent="0.3">
      <c r="A101" s="140">
        <v>54</v>
      </c>
      <c r="B101" s="120"/>
      <c r="C101" s="122"/>
      <c r="D101" s="119"/>
      <c r="E101" s="141"/>
      <c r="F101" s="141"/>
      <c r="G101" s="156" t="str">
        <f t="shared" si="3"/>
        <v/>
      </c>
      <c r="H101" s="120"/>
      <c r="I101" s="119"/>
      <c r="J101" s="119"/>
      <c r="K101" s="121"/>
      <c r="L101" s="122"/>
      <c r="M101" s="116"/>
      <c r="N101" s="122"/>
      <c r="O101" s="122"/>
      <c r="P101" s="79"/>
    </row>
    <row r="102" spans="1:16" s="7" customFormat="1" ht="24.75" customHeight="1" outlineLevel="1" x14ac:dyDescent="0.3">
      <c r="A102" s="140">
        <v>55</v>
      </c>
      <c r="B102" s="120"/>
      <c r="C102" s="122"/>
      <c r="D102" s="119"/>
      <c r="E102" s="141"/>
      <c r="F102" s="141"/>
      <c r="G102" s="156" t="str">
        <f t="shared" si="3"/>
        <v/>
      </c>
      <c r="H102" s="120"/>
      <c r="I102" s="119"/>
      <c r="J102" s="119"/>
      <c r="K102" s="121"/>
      <c r="L102" s="122"/>
      <c r="M102" s="116"/>
      <c r="N102" s="122"/>
      <c r="O102" s="122"/>
      <c r="P102" s="79"/>
    </row>
    <row r="103" spans="1:16" s="7" customFormat="1" ht="24.75" customHeight="1" outlineLevel="1" x14ac:dyDescent="0.3">
      <c r="A103" s="140">
        <v>56</v>
      </c>
      <c r="B103" s="120"/>
      <c r="C103" s="122"/>
      <c r="D103" s="119"/>
      <c r="E103" s="141"/>
      <c r="F103" s="141"/>
      <c r="G103" s="156" t="str">
        <f t="shared" si="3"/>
        <v/>
      </c>
      <c r="H103" s="120"/>
      <c r="I103" s="119"/>
      <c r="J103" s="119"/>
      <c r="K103" s="121"/>
      <c r="L103" s="122"/>
      <c r="M103" s="116"/>
      <c r="N103" s="122"/>
      <c r="O103" s="122"/>
      <c r="P103" s="79"/>
    </row>
    <row r="104" spans="1:16" s="7" customFormat="1" ht="24.75" customHeight="1" outlineLevel="1" x14ac:dyDescent="0.3">
      <c r="A104" s="140">
        <v>57</v>
      </c>
      <c r="B104" s="120"/>
      <c r="C104" s="122"/>
      <c r="D104" s="119"/>
      <c r="E104" s="141"/>
      <c r="F104" s="141"/>
      <c r="G104" s="156" t="str">
        <f t="shared" si="3"/>
        <v/>
      </c>
      <c r="H104" s="120"/>
      <c r="I104" s="119"/>
      <c r="J104" s="119"/>
      <c r="K104" s="121"/>
      <c r="L104" s="122"/>
      <c r="M104" s="116"/>
      <c r="N104" s="122"/>
      <c r="O104" s="122"/>
      <c r="P104" s="79"/>
    </row>
    <row r="105" spans="1:16" s="7" customFormat="1" ht="24.75" customHeight="1" outlineLevel="1" x14ac:dyDescent="0.3">
      <c r="A105" s="140">
        <v>58</v>
      </c>
      <c r="B105" s="120"/>
      <c r="C105" s="122"/>
      <c r="D105" s="119"/>
      <c r="E105" s="141"/>
      <c r="F105" s="141"/>
      <c r="G105" s="156" t="str">
        <f t="shared" si="3"/>
        <v/>
      </c>
      <c r="H105" s="120"/>
      <c r="I105" s="119"/>
      <c r="J105" s="119"/>
      <c r="K105" s="121"/>
      <c r="L105" s="122"/>
      <c r="M105" s="116"/>
      <c r="N105" s="122"/>
      <c r="O105" s="122"/>
      <c r="P105" s="79"/>
    </row>
    <row r="106" spans="1:16" s="7" customFormat="1" ht="24.75" customHeight="1" outlineLevel="1" x14ac:dyDescent="0.3">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3">
      <c r="A107" s="140">
        <v>60</v>
      </c>
      <c r="B107" s="64"/>
      <c r="C107" s="65"/>
      <c r="D107" s="63"/>
      <c r="E107" s="141"/>
      <c r="F107" s="141"/>
      <c r="G107" s="156"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1"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9">
        <v>1</v>
      </c>
      <c r="B114" s="157" t="s">
        <v>2665</v>
      </c>
      <c r="C114" s="159" t="s">
        <v>31</v>
      </c>
      <c r="D114" s="119" t="s">
        <v>2703</v>
      </c>
      <c r="E114" s="141">
        <v>43882</v>
      </c>
      <c r="F114" s="141">
        <v>44196</v>
      </c>
      <c r="G114" s="156">
        <f>IF(AND(E114&lt;&gt;"",F114&lt;&gt;""),((F114-E114)/30),"")</f>
        <v>10.466666666666667</v>
      </c>
      <c r="H114" s="120" t="s">
        <v>2704</v>
      </c>
      <c r="I114" s="119" t="s">
        <v>64</v>
      </c>
      <c r="J114" s="119" t="s">
        <v>377</v>
      </c>
      <c r="K114" s="121">
        <v>1233708438</v>
      </c>
      <c r="L114" s="100">
        <f>+IF(AND(K114&gt;0,O114="Ejecución"),(K114/877802)*Tabla28[[#This Row],[% participación]],IF(AND(K114&gt;0,O114&lt;&gt;"Ejecución"),"-",""))</f>
        <v>1405.451842214987</v>
      </c>
      <c r="M114" s="122" t="s">
        <v>1148</v>
      </c>
      <c r="N114" s="169">
        <v>1</v>
      </c>
      <c r="O114" s="158" t="s">
        <v>1150</v>
      </c>
      <c r="P114" s="78"/>
    </row>
    <row r="115" spans="1:16" s="6" customFormat="1" ht="24.75" customHeight="1" x14ac:dyDescent="0.3">
      <c r="A115" s="139">
        <v>2</v>
      </c>
      <c r="B115" s="157" t="s">
        <v>2665</v>
      </c>
      <c r="C115" s="159" t="s">
        <v>31</v>
      </c>
      <c r="D115" s="119" t="s">
        <v>2720</v>
      </c>
      <c r="E115" s="141">
        <v>43885</v>
      </c>
      <c r="F115" s="141">
        <v>44196</v>
      </c>
      <c r="G115" s="156">
        <f t="shared" ref="G115:G116" si="4">IF(AND(E115&lt;&gt;"",F115&lt;&gt;""),((F115-E115)/30),"")</f>
        <v>10.366666666666667</v>
      </c>
      <c r="H115" s="120" t="s">
        <v>2705</v>
      </c>
      <c r="I115" s="63" t="s">
        <v>1156</v>
      </c>
      <c r="J115" s="63" t="s">
        <v>1153</v>
      </c>
      <c r="K115" s="68">
        <v>6267350989</v>
      </c>
      <c r="L115" s="100">
        <f>+IF(AND(K115&gt;0,O115="Ejecución"),(K115/877802)*Tabla28[[#This Row],[% participación]],IF(AND(K115&gt;0,O115&lt;&gt;"Ejecución"),"-",""))</f>
        <v>7139.8230910843222</v>
      </c>
      <c r="M115" s="65" t="s">
        <v>1148</v>
      </c>
      <c r="N115" s="169">
        <v>1</v>
      </c>
      <c r="O115" s="158" t="s">
        <v>1150</v>
      </c>
      <c r="P115" s="78"/>
    </row>
    <row r="116" spans="1:16" s="6" customFormat="1" ht="24.75" customHeight="1" x14ac:dyDescent="0.3">
      <c r="A116" s="139">
        <v>3</v>
      </c>
      <c r="B116" s="157" t="s">
        <v>2665</v>
      </c>
      <c r="C116" s="159" t="s">
        <v>31</v>
      </c>
      <c r="D116" s="119" t="s">
        <v>2706</v>
      </c>
      <c r="E116" s="141">
        <v>43885</v>
      </c>
      <c r="F116" s="141">
        <v>44196</v>
      </c>
      <c r="G116" s="156">
        <f t="shared" si="4"/>
        <v>10.366666666666667</v>
      </c>
      <c r="H116" s="120" t="s">
        <v>2707</v>
      </c>
      <c r="I116" s="63" t="s">
        <v>163</v>
      </c>
      <c r="J116" s="63" t="s">
        <v>165</v>
      </c>
      <c r="K116" s="68">
        <v>2630819821</v>
      </c>
      <c r="L116" s="100">
        <f>+IF(AND(K116&gt;0,O116="Ejecución"),(K116/877802)*Tabla28[[#This Row],[% participación]],IF(AND(K116&gt;0,O116&lt;&gt;"Ejecución"),"-",""))</f>
        <v>2997.0538014267454</v>
      </c>
      <c r="M116" s="122" t="s">
        <v>1148</v>
      </c>
      <c r="N116" s="169">
        <v>1</v>
      </c>
      <c r="O116" s="158" t="s">
        <v>1150</v>
      </c>
      <c r="P116" s="78"/>
    </row>
    <row r="117" spans="1:16" s="6" customFormat="1" ht="24.75" customHeight="1" outlineLevel="1" x14ac:dyDescent="0.3">
      <c r="A117" s="139">
        <v>4</v>
      </c>
      <c r="B117" s="157" t="s">
        <v>2665</v>
      </c>
      <c r="C117" s="159" t="s">
        <v>31</v>
      </c>
      <c r="D117" s="119" t="s">
        <v>2708</v>
      </c>
      <c r="E117" s="141">
        <v>43881</v>
      </c>
      <c r="F117" s="141">
        <v>44196</v>
      </c>
      <c r="G117" s="156">
        <f t="shared" ref="G117:G159" si="5">IF(AND(E117&lt;&gt;"",F117&lt;&gt;""),((F117-E117)/30),"")</f>
        <v>10.5</v>
      </c>
      <c r="H117" s="120" t="s">
        <v>2709</v>
      </c>
      <c r="I117" s="63" t="s">
        <v>887</v>
      </c>
      <c r="J117" s="63" t="s">
        <v>889</v>
      </c>
      <c r="K117" s="68">
        <v>558108896</v>
      </c>
      <c r="L117" s="100">
        <f>+IF(AND(K117&gt;0,O117="Ejecución"),(K117/877802)*Tabla28[[#This Row],[% participación]],IF(AND(K117&gt;0,O117&lt;&gt;"Ejecución"),"-",""))</f>
        <v>635.80271633010636</v>
      </c>
      <c r="M117" s="122" t="s">
        <v>1148</v>
      </c>
      <c r="N117" s="169">
        <v>1</v>
      </c>
      <c r="O117" s="158" t="s">
        <v>1150</v>
      </c>
      <c r="P117" s="78"/>
    </row>
    <row r="118" spans="1:16" s="7" customFormat="1" ht="24.75" customHeight="1" outlineLevel="1" x14ac:dyDescent="0.3">
      <c r="A118" s="140">
        <v>5</v>
      </c>
      <c r="B118" s="157" t="s">
        <v>2665</v>
      </c>
      <c r="C118" s="159" t="s">
        <v>31</v>
      </c>
      <c r="D118" s="119" t="s">
        <v>2710</v>
      </c>
      <c r="E118" s="141">
        <v>43885</v>
      </c>
      <c r="F118" s="141">
        <v>44196</v>
      </c>
      <c r="G118" s="156">
        <f t="shared" si="5"/>
        <v>10.366666666666667</v>
      </c>
      <c r="H118" s="120" t="s">
        <v>2711</v>
      </c>
      <c r="I118" s="63" t="s">
        <v>1157</v>
      </c>
      <c r="J118" s="63" t="s">
        <v>845</v>
      </c>
      <c r="K118" s="68">
        <v>679695300</v>
      </c>
      <c r="L118" s="100">
        <f>+IF(AND(K118&gt;0,O118="Ejecución"),(K118/877802)*Tabla28[[#This Row],[% participación]],IF(AND(K118&gt;0,O118&lt;&gt;"Ejecución"),"-",""))</f>
        <v>774.3150505467064</v>
      </c>
      <c r="M118" s="122" t="s">
        <v>1148</v>
      </c>
      <c r="N118" s="169">
        <v>1</v>
      </c>
      <c r="O118" s="158" t="s">
        <v>1150</v>
      </c>
      <c r="P118" s="79"/>
    </row>
    <row r="119" spans="1:16" s="7" customFormat="1" ht="24.75" customHeight="1" outlineLevel="1" x14ac:dyDescent="0.3">
      <c r="A119" s="140">
        <v>6</v>
      </c>
      <c r="B119" s="157" t="s">
        <v>2665</v>
      </c>
      <c r="C119" s="159" t="s">
        <v>31</v>
      </c>
      <c r="D119" s="63" t="s">
        <v>2713</v>
      </c>
      <c r="E119" s="141">
        <v>44166</v>
      </c>
      <c r="F119" s="141">
        <v>44773</v>
      </c>
      <c r="G119" s="156">
        <f t="shared" si="5"/>
        <v>20.233333333333334</v>
      </c>
      <c r="H119" s="120" t="s">
        <v>2712</v>
      </c>
      <c r="I119" s="63" t="s">
        <v>1157</v>
      </c>
      <c r="J119" s="63" t="s">
        <v>837</v>
      </c>
      <c r="K119" s="68">
        <v>1255721089</v>
      </c>
      <c r="L119" s="100">
        <f>+IF(AND(K119&gt;0,O119="Ejecución"),(K119/877802)*Tabla28[[#This Row],[% participación]],IF(AND(K119&gt;0,O119&lt;&gt;"Ejecución"),"-",""))</f>
        <v>1430.5288538873231</v>
      </c>
      <c r="M119" s="122" t="s">
        <v>1148</v>
      </c>
      <c r="N119" s="169">
        <v>1</v>
      </c>
      <c r="O119" s="158" t="s">
        <v>1150</v>
      </c>
      <c r="P119" s="79"/>
    </row>
    <row r="120" spans="1:16" s="7" customFormat="1" ht="24.75" customHeight="1" outlineLevel="1" x14ac:dyDescent="0.3">
      <c r="A120" s="140">
        <v>7</v>
      </c>
      <c r="B120" s="157" t="s">
        <v>2665</v>
      </c>
      <c r="C120" s="159" t="s">
        <v>31</v>
      </c>
      <c r="D120" s="119" t="s">
        <v>2714</v>
      </c>
      <c r="E120" s="141">
        <v>43882</v>
      </c>
      <c r="F120" s="141">
        <v>44196</v>
      </c>
      <c r="G120" s="156">
        <f t="shared" si="5"/>
        <v>10.466666666666667</v>
      </c>
      <c r="H120" s="120" t="s">
        <v>2715</v>
      </c>
      <c r="I120" s="63" t="s">
        <v>1155</v>
      </c>
      <c r="J120" s="63" t="s">
        <v>1035</v>
      </c>
      <c r="K120" s="68">
        <v>1133220352</v>
      </c>
      <c r="L120" s="100">
        <f>+IF(AND(K120&gt;0,O120="Ejecución"),(K120/877802)*Tabla28[[#This Row],[% participación]],IF(AND(K120&gt;0,O120&lt;&gt;"Ejecución"),"-",""))</f>
        <v>1290.9749032241896</v>
      </c>
      <c r="M120" s="122" t="s">
        <v>1148</v>
      </c>
      <c r="N120" s="169">
        <v>1</v>
      </c>
      <c r="O120" s="158" t="s">
        <v>1150</v>
      </c>
      <c r="P120" s="79"/>
    </row>
    <row r="121" spans="1:16" s="7" customFormat="1" ht="24.75" customHeight="1" outlineLevel="1" x14ac:dyDescent="0.3">
      <c r="A121" s="140">
        <v>8</v>
      </c>
      <c r="B121" s="157" t="s">
        <v>2665</v>
      </c>
      <c r="C121" s="159" t="s">
        <v>31</v>
      </c>
      <c r="D121" s="119" t="s">
        <v>2716</v>
      </c>
      <c r="E121" s="141">
        <v>43882</v>
      </c>
      <c r="F121" s="174">
        <v>44196</v>
      </c>
      <c r="G121" s="156">
        <f t="shared" si="5"/>
        <v>10.466666666666667</v>
      </c>
      <c r="H121" s="118" t="s">
        <v>2717</v>
      </c>
      <c r="I121" s="63" t="s">
        <v>1155</v>
      </c>
      <c r="J121" s="63" t="s">
        <v>1035</v>
      </c>
      <c r="K121" s="68">
        <v>561223317</v>
      </c>
      <c r="L121" s="100">
        <f>+IF(AND(K121&gt;0,O121="Ejecución"),(K121/877802)*Tabla28[[#This Row],[% participación]],IF(AND(K121&gt;0,O121&lt;&gt;"Ejecución"),"-",""))</f>
        <v>639.35069298087728</v>
      </c>
      <c r="M121" s="122" t="s">
        <v>1148</v>
      </c>
      <c r="N121" s="169">
        <v>1</v>
      </c>
      <c r="O121" s="158" t="s">
        <v>1150</v>
      </c>
      <c r="P121" s="79"/>
    </row>
    <row r="122" spans="1:16" s="7" customFormat="1" ht="24.75" customHeight="1" outlineLevel="1" x14ac:dyDescent="0.3">
      <c r="A122" s="140">
        <v>9</v>
      </c>
      <c r="B122" s="157" t="s">
        <v>2665</v>
      </c>
      <c r="C122" s="159" t="s">
        <v>31</v>
      </c>
      <c r="D122" s="119" t="s">
        <v>2718</v>
      </c>
      <c r="E122" s="141">
        <v>43882</v>
      </c>
      <c r="F122" s="141">
        <v>44196</v>
      </c>
      <c r="G122" s="156">
        <f t="shared" si="5"/>
        <v>10.466666666666667</v>
      </c>
      <c r="H122" s="120" t="s">
        <v>2717</v>
      </c>
      <c r="I122" s="119" t="s">
        <v>1155</v>
      </c>
      <c r="J122" s="119" t="s">
        <v>1035</v>
      </c>
      <c r="K122" s="68">
        <v>1444480039</v>
      </c>
      <c r="L122" s="100">
        <f>+IF(AND(K122&gt;0,O122="Ejecución"),(K122/877802)*Tabla28[[#This Row],[% participación]],IF(AND(K122&gt;0,O122&lt;&gt;"Ejecución"),"-",""))</f>
        <v>1645.5647617572072</v>
      </c>
      <c r="M122" s="122" t="s">
        <v>1148</v>
      </c>
      <c r="N122" s="169">
        <v>1</v>
      </c>
      <c r="O122" s="158" t="s">
        <v>1150</v>
      </c>
      <c r="P122" s="79"/>
    </row>
    <row r="123" spans="1:16" s="7" customFormat="1" ht="24.75" customHeight="1" outlineLevel="1" x14ac:dyDescent="0.3">
      <c r="A123" s="140">
        <v>10</v>
      </c>
      <c r="B123" s="157" t="s">
        <v>2665</v>
      </c>
      <c r="C123" s="159" t="s">
        <v>31</v>
      </c>
      <c r="D123" s="119" t="s">
        <v>2719</v>
      </c>
      <c r="E123" s="141">
        <v>43882</v>
      </c>
      <c r="F123" s="141">
        <v>44196</v>
      </c>
      <c r="G123" s="156">
        <f t="shared" si="5"/>
        <v>10.466666666666667</v>
      </c>
      <c r="H123" s="120" t="s">
        <v>2715</v>
      </c>
      <c r="I123" s="63" t="s">
        <v>1155</v>
      </c>
      <c r="J123" s="63" t="s">
        <v>1035</v>
      </c>
      <c r="K123" s="68">
        <v>752589090</v>
      </c>
      <c r="L123" s="100">
        <f>+IF(AND(K123&gt;0,O123="Ejecución"),(K123/877802)*Tabla28[[#This Row],[% participación]],IF(AND(K123&gt;0,O123&lt;&gt;"Ejecución"),"-",""))</f>
        <v>857.35631725605549</v>
      </c>
      <c r="M123" s="122" t="s">
        <v>1148</v>
      </c>
      <c r="N123" s="169">
        <v>1</v>
      </c>
      <c r="O123" s="158" t="s">
        <v>1150</v>
      </c>
      <c r="P123" s="79"/>
    </row>
    <row r="124" spans="1:16" s="7" customFormat="1" ht="24.75" customHeight="1" outlineLevel="1" x14ac:dyDescent="0.3">
      <c r="A124" s="140">
        <v>11</v>
      </c>
      <c r="B124" s="157" t="s">
        <v>2665</v>
      </c>
      <c r="C124" s="159" t="s">
        <v>31</v>
      </c>
      <c r="D124" s="119"/>
      <c r="E124" s="141"/>
      <c r="F124" s="141"/>
      <c r="G124" s="156" t="str">
        <f t="shared" si="5"/>
        <v/>
      </c>
      <c r="H124" s="120"/>
      <c r="I124" s="119"/>
      <c r="J124" s="119"/>
      <c r="K124" s="68"/>
      <c r="L124" s="100" t="str">
        <f>+IF(AND(K124&gt;0,O124="Ejecución"),(K124/877802)*Tabla28[[#This Row],[% participación]],IF(AND(K124&gt;0,O124&lt;&gt;"Ejecución"),"-",""))</f>
        <v/>
      </c>
      <c r="M124" s="122"/>
      <c r="N124" s="169"/>
      <c r="O124" s="158" t="s">
        <v>1150</v>
      </c>
      <c r="P124" s="79"/>
    </row>
    <row r="125" spans="1:16" s="7" customFormat="1" ht="24.75" customHeight="1" outlineLevel="1" x14ac:dyDescent="0.3">
      <c r="A125" s="140">
        <v>12</v>
      </c>
      <c r="B125" s="157" t="s">
        <v>2665</v>
      </c>
      <c r="C125" s="159" t="s">
        <v>31</v>
      </c>
      <c r="D125" s="119"/>
      <c r="E125" s="141"/>
      <c r="F125" s="141"/>
      <c r="G125" s="156" t="str">
        <f t="shared" si="5"/>
        <v/>
      </c>
      <c r="H125" s="120"/>
      <c r="I125" s="119"/>
      <c r="J125" s="119"/>
      <c r="K125" s="68"/>
      <c r="L125" s="100" t="str">
        <f>+IF(AND(K125&gt;0,O125="Ejecución"),(K125/877802)*Tabla28[[#This Row],[% participación]],IF(AND(K125&gt;0,O125&lt;&gt;"Ejecución"),"-",""))</f>
        <v/>
      </c>
      <c r="M125" s="122"/>
      <c r="N125" s="169"/>
      <c r="O125" s="158" t="s">
        <v>1150</v>
      </c>
      <c r="P125" s="79"/>
    </row>
    <row r="126" spans="1:16" s="7" customFormat="1" ht="24.75" customHeight="1" outlineLevel="1" x14ac:dyDescent="0.3">
      <c r="A126" s="140">
        <v>13</v>
      </c>
      <c r="B126" s="157" t="s">
        <v>2665</v>
      </c>
      <c r="C126" s="159" t="s">
        <v>31</v>
      </c>
      <c r="D126" s="119"/>
      <c r="E126" s="141"/>
      <c r="F126" s="141"/>
      <c r="G126" s="156" t="str">
        <f t="shared" si="5"/>
        <v/>
      </c>
      <c r="H126" s="120"/>
      <c r="I126" s="119"/>
      <c r="J126" s="119"/>
      <c r="K126" s="68"/>
      <c r="L126" s="100" t="str">
        <f>+IF(AND(K126&gt;0,O126="Ejecución"),(K126/877802)*Tabla28[[#This Row],[% participación]],IF(AND(K126&gt;0,O126&lt;&gt;"Ejecución"),"-",""))</f>
        <v/>
      </c>
      <c r="M126" s="122"/>
      <c r="N126" s="169"/>
      <c r="O126" s="158" t="s">
        <v>1150</v>
      </c>
      <c r="P126" s="79"/>
    </row>
    <row r="127" spans="1:16" s="7" customFormat="1" ht="24.75" customHeight="1" outlineLevel="1" x14ac:dyDescent="0.3">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ref="N127:N160" si="6">+IF(M127="No",1,IF(M127="Si","Ingrese %",""))</f>
        <v/>
      </c>
      <c r="O127" s="158" t="s">
        <v>1150</v>
      </c>
      <c r="P127" s="79"/>
    </row>
    <row r="128" spans="1:16" s="7" customFormat="1" ht="24.75" customHeight="1" outlineLevel="1" x14ac:dyDescent="0.3">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3">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3">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3">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3">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3">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3">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3">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3">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3">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3">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3">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3">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3">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3">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3">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3">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3">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3">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3">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3">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3">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3">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3">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3">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3">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3">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3">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3">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3">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3">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3">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5">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5">
      <c r="O161" s="171"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3"/>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3">
      <c r="A166" s="9"/>
      <c r="B166" s="5"/>
      <c r="C166" s="5"/>
      <c r="D166" s="154" t="s">
        <v>14</v>
      </c>
      <c r="E166" s="8"/>
      <c r="F166" s="5"/>
      <c r="G166" s="26" t="s">
        <v>14</v>
      </c>
      <c r="I166" s="9"/>
      <c r="J166" s="5"/>
      <c r="K166" s="5"/>
      <c r="L166" s="5"/>
      <c r="M166" s="5"/>
      <c r="N166" s="5"/>
      <c r="O166" s="8"/>
    </row>
    <row r="167" spans="1:28" x14ac:dyDescent="0.3">
      <c r="A167" s="9"/>
      <c r="D167" s="106" t="s">
        <v>26</v>
      </c>
      <c r="E167" s="8"/>
      <c r="F167" s="5"/>
      <c r="G167" s="106"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4" x14ac:dyDescent="0.3">
      <c r="A179" s="9"/>
      <c r="B179" s="189" t="s">
        <v>2669</v>
      </c>
      <c r="C179" s="189"/>
      <c r="D179" s="189"/>
      <c r="E179" s="167">
        <v>0.02</v>
      </c>
      <c r="F179" s="166">
        <v>0.01</v>
      </c>
      <c r="G179" s="161">
        <f>IF(F179&gt;0,SUM(E179+F179),"")</f>
        <v>0.03</v>
      </c>
      <c r="H179" s="5"/>
      <c r="I179" s="189" t="s">
        <v>2671</v>
      </c>
      <c r="J179" s="189"/>
      <c r="K179" s="189"/>
      <c r="L179" s="189"/>
      <c r="M179" s="168"/>
      <c r="O179" s="8"/>
      <c r="Q179" s="19"/>
      <c r="R179" s="155" t="str">
        <f>IF(M179&gt;0,SUM(L179+M179),"")</f>
        <v/>
      </c>
      <c r="T179" s="19"/>
      <c r="U179" s="235" t="s">
        <v>1166</v>
      </c>
      <c r="V179" s="235"/>
      <c r="W179" s="235"/>
      <c r="X179" s="24">
        <v>0.02</v>
      </c>
      <c r="Y179" s="160"/>
      <c r="Z179" s="161" t="str">
        <f>IF(Y179&gt;0,SUM(E181+Y179),"")</f>
        <v/>
      </c>
      <c r="AA179" s="19"/>
      <c r="AB179" s="19"/>
    </row>
    <row r="180" spans="1:28" ht="23.4" hidden="1" x14ac:dyDescent="0.3">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4" hidden="1" x14ac:dyDescent="0.3">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4" hidden="1" x14ac:dyDescent="0.3">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2">
        <f>+SUM(G179:G182)</f>
        <v>0.03</v>
      </c>
      <c r="D185" s="91" t="s">
        <v>2628</v>
      </c>
      <c r="E185" s="94">
        <f>+(C185*SUM(K20:K35))</f>
        <v>8903647.379999999</v>
      </c>
      <c r="F185" s="92"/>
      <c r="G185" s="93"/>
      <c r="H185" s="88"/>
      <c r="I185" s="90" t="s">
        <v>2627</v>
      </c>
      <c r="J185" s="162">
        <f>+SUM(M179:M183)</f>
        <v>0</v>
      </c>
      <c r="K185" s="234" t="s">
        <v>2628</v>
      </c>
      <c r="L185" s="234"/>
      <c r="M185" s="94">
        <f>+J185*(SUM(K20:K35))</f>
        <v>0</v>
      </c>
      <c r="N185" s="95"/>
      <c r="O185" s="96"/>
    </row>
    <row r="186" spans="1:28" ht="15" thickBot="1" x14ac:dyDescent="0.35">
      <c r="A186" s="10"/>
      <c r="B186" s="97"/>
      <c r="C186" s="97"/>
      <c r="D186" s="97"/>
      <c r="E186" s="97"/>
      <c r="F186" s="97"/>
      <c r="G186" s="97"/>
      <c r="H186" s="97"/>
      <c r="I186" s="164"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3">
      <c r="A192" s="9"/>
      <c r="B192" s="193" t="s">
        <v>2636</v>
      </c>
      <c r="C192" s="193"/>
      <c r="E192" s="5" t="s">
        <v>20</v>
      </c>
      <c r="H192" s="26" t="s">
        <v>24</v>
      </c>
      <c r="J192" s="5" t="s">
        <v>2637</v>
      </c>
      <c r="K192" s="5"/>
      <c r="M192" s="5"/>
      <c r="N192" s="5"/>
      <c r="O192" s="8"/>
      <c r="Q192" s="150"/>
      <c r="R192" s="151"/>
      <c r="S192" s="151"/>
      <c r="T192" s="150"/>
    </row>
    <row r="193" spans="1:18" x14ac:dyDescent="0.3">
      <c r="A193" s="9"/>
      <c r="C193" s="123">
        <v>26277</v>
      </c>
      <c r="D193" s="5"/>
      <c r="E193" s="173">
        <v>4277</v>
      </c>
      <c r="F193" s="5"/>
      <c r="G193" s="5"/>
      <c r="H193" s="143" t="s">
        <v>2696</v>
      </c>
      <c r="J193" s="5"/>
      <c r="K193" s="123">
        <v>28246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4" t="s">
        <v>2699</v>
      </c>
      <c r="J211" s="27" t="s">
        <v>2622</v>
      </c>
      <c r="K211" s="144" t="s">
        <v>2701</v>
      </c>
      <c r="L211" s="21"/>
      <c r="M211" s="21"/>
      <c r="N211" s="21"/>
      <c r="O211" s="8"/>
    </row>
    <row r="212" spans="1:15" x14ac:dyDescent="0.3">
      <c r="A212" s="9"/>
      <c r="B212" s="27" t="s">
        <v>2619</v>
      </c>
      <c r="C212" s="143" t="s">
        <v>2696</v>
      </c>
      <c r="D212" s="21"/>
      <c r="G212" s="27" t="s">
        <v>2621</v>
      </c>
      <c r="H212" s="144" t="s">
        <v>2700</v>
      </c>
      <c r="J212" s="27" t="s">
        <v>2623</v>
      </c>
      <c r="K212" s="143"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27:M160 G114:G121 L106:L107 G127:J160 L83:L90 G48:G90 B83:B90 G122 G123 G124 G125 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Dora Emilce Pino Tapias</cp:lastModifiedBy>
  <cp:lastPrinted>2020-12-26T21:00:50Z</cp:lastPrinted>
  <dcterms:created xsi:type="dcterms:W3CDTF">2020-10-14T21:57:42Z</dcterms:created>
  <dcterms:modified xsi:type="dcterms:W3CDTF">2020-12-27T16:02:57Z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