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feyalegriacolombia-my.sharepoint.com/personal/coordinadorpi_antioquia_feyalegria_org_co/Documents/COORDINACION 2020/Carmen Emilia/MANIFESTACIONES DE INTERES/MANIFESTACIONES PARA CARGUE EN BETTO/"/>
    </mc:Choice>
  </mc:AlternateContent>
  <xr:revisionPtr revIDLastSave="0" documentId="8_{50E38016-D505-4A90-8BD8-96538D06090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<sst xmlns="http://schemas.openxmlformats.org/spreadsheetml/2006/main" count="3224" uniqueCount="2726">
  <si>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</si>
  <si>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</si>
  <si>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</si>
  <si>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</si>
  <si>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</si>
  <si>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</si>
  <si>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</si>
  <si>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</si>
  <si>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</si>
  <si>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</si>
  <si>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</si>
  <si>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</si>
  <si>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</si>
  <si>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</si>
  <si>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</si>
  <si>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</si>
  <si>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</si>
  <si>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</si>
  <si>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</si>
  <si>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</si>
  <si>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</si>
  <si>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</si>
  <si>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</si>
  <si>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</si>
  <si>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</si>
  <si>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</si>
  <si>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</si>
  <si>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</si>
  <si>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</si>
  <si>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</si>
  <si>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</si>
  <si>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</si>
  <si>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</si>
  <si>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</si>
  <si>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</si>
  <si>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</si>
  <si>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</si>
  <si>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</si>
  <si>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</si>
  <si>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</si>
  <si>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</si>
  <si>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</si>
  <si>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</si>
  <si>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</si>
  <si>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</si>
  <si>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</si>
  <si>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</si>
  <si>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</si>
  <si>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</si>
  <si>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</si>
  <si>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</si>
  <si>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</si>
  <si>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</si>
  <si>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</si>
  <si>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</si>
  <si>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</si>
  <si>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</si>
  <si>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</si>
  <si>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</si>
  <si>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</si>
  <si>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</si>
  <si>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</si>
  <si>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</si>
  <si>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</si>
  <si>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</si>
  <si>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</si>
  <si>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</si>
  <si>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</si>
  <si>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</si>
  <si>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</si>
  <si>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</si>
  <si>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</si>
  <si>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</si>
  <si>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</si>
  <si>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</si>
  <si>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</si>
  <si>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</si>
  <si>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</si>
  <si>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</si>
  <si>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</si>
  <si>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</si>
  <si>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</si>
  <si>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</si>
  <si>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</si>
  <si>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</si>
  <si>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</si>
  <si>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</si>
  <si>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</si>
  <si>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</si>
  <si>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</si>
  <si>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</si>
  <si>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</si>
  <si>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</si>
  <si>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</si>
  <si>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</si>
  <si>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</si>
  <si>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</si>
  <si>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</si>
  <si>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</si>
  <si>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</si>
  <si>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</si>
  <si>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</si>
  <si>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</si>
  <si>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</si>
  <si>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</si>
  <si>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</si>
  <si>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</si>
  <si>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</si>
  <si>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</si>
  <si>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</si>
  <si>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</si>
  <si>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</si>
  <si>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</si>
  <si>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</si>
  <si>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</si>
  <si>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</si>
  <si>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</si>
  <si>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</si>
  <si>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</si>
  <si>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</si>
  <si>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</si>
  <si>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</si>
  <si>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</si>
  <si>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</si>
  <si>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</si>
  <si>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</si>
  <si>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</si>
  <si>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</si>
  <si>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</si>
  <si>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</si>
  <si>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</si>
  <si>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</si>
  <si>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</si>
  <si>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</si>
  <si>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</si>
  <si>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</si>
  <si>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</si>
  <si>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</si>
  <si>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</si>
  <si>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</si>
  <si>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</si>
  <si>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</si>
  <si>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</si>
  <si>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</si>
  <si>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</si>
  <si>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</si>
  <si>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</si>
  <si>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</si>
  <si>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</si>
  <si>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</si>
  <si>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</si>
  <si>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</si>
  <si>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</si>
  <si>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</si>
  <si>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</si>
  <si>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</si>
  <si>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</si>
  <si>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</si>
  <si>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</si>
  <si>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</si>
  <si>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</si>
  <si>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</si>
  <si>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</si>
  <si>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</si>
  <si>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</si>
  <si>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</si>
  <si>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</si>
  <si>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</si>
  <si>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</si>
  <si>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</si>
  <si>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</si>
  <si>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</si>
  <si>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</si>
  <si>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</si>
  <si>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</si>
  <si>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</si>
  <si>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</si>
  <si>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</si>
  <si>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</si>
  <si>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</si>
  <si>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</si>
  <si>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</si>
  <si>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</si>
  <si>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</si>
  <si>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</si>
  <si>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</si>
  <si>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</si>
  <si>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</si>
  <si>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</si>
  <si>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</si>
  <si>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</si>
  <si>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</si>
  <si>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</si>
  <si>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</si>
  <si>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</si>
  <si>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</si>
  <si>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</si>
  <si>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</si>
  <si>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</si>
  <si>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</si>
  <si>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</si>
  <si>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</si>
  <si>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</si>
  <si>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</si>
  <si>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</si>
  <si>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</si>
  <si>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</si>
  <si>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</si>
  <si>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</si>
  <si>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</si>
  <si>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</si>
  <si>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</si>
  <si>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</si>
  <si>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</si>
  <si>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</si>
  <si>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</si>
  <si>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</si>
  <si>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</si>
  <si>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</si>
  <si>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</si>
  <si>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</si>
  <si>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</si>
  <si>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</si>
  <si>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</si>
  <si>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</si>
  <si>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</si>
  <si>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</si>
  <si>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</si>
  <si>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</si>
  <si>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</si>
  <si>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</si>
  <si>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</si>
  <si>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</si>
  <si>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</si>
  <si>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</si>
  <si>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</si>
  <si>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</si>
  <si>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</si>
  <si>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</si>
  <si>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</si>
  <si>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</si>
  <si>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</si>
  <si>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</si>
  <si>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</si>
  <si>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</si>
  <si>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</si>
  <si>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</si>
  <si>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</si>
  <si>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</si>
  <si>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</si>
  <si>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</si>
  <si>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</si>
  <si>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</si>
  <si>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</si>
  <si>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</si>
  <si>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</si>
  <si>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</si>
  <si>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</si>
  <si>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</si>
  <si>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</si>
  <si>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</si>
  <si>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</si>
  <si>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</si>
  <si>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</si>
  <si>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</si>
  <si>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</si>
  <si>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</si>
  <si>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</si>
  <si>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</si>
  <si>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</si>
  <si>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</si>
  <si>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</si>
  <si>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</si>
  <si>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</si>
  <si>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</si>
  <si>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</si>
  <si>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</si>
  <si>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</si>
  <si>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</si>
  <si>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</si>
  <si>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</si>
  <si>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</si>
  <si>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</si>
  <si>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</si>
  <si>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</si>
  <si>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</si>
  <si>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</si>
  <si>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</si>
  <si>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</si>
  <si>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</si>
  <si>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</si>
  <si>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</si>
  <si>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</si>
  <si>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</si>
  <si>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</si>
  <si>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</si>
  <si>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</si>
  <si>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</si>
  <si>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</si>
  <si>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</si>
  <si>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</si>
  <si>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</si>
  <si>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</si>
  <si>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</si>
  <si>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</si>
  <si>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</si>
  <si>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</si>
  <si>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</si>
  <si>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</si>
  <si>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</si>
  <si>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</si>
  <si>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</si>
  <si>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</si>
  <si>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</si>
  <si>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</si>
  <si>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</si>
  <si>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</si>
  <si>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</si>
  <si>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</si>
  <si>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</si>
  <si>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</si>
  <si>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</si>
  <si>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</si>
  <si>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</si>
  <si>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</si>
  <si>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</si>
  <si>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</si>
  <si>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</si>
  <si>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</si>
  <si>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</si>
  <si>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</si>
  <si>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</si>
  <si>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</si>
  <si>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</si>
  <si>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</si>
  <si>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</si>
  <si>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</si>
  <si>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</si>
  <si>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</si>
  <si>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</si>
  <si>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</si>
  <si>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</si>
  <si>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</si>
  <si>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</si>
  <si>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</si>
  <si>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</si>
  <si>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</si>
  <si>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</si>
  <si>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</si>
  <si>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</si>
  <si>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</si>
  <si>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</si>
  <si>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</si>
  <si>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</si>
  <si>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</si>
  <si>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</si>
  <si>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</si>
  <si>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</si>
  <si>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</si>
  <si>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</si>
  <si>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</si>
  <si>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</si>
  <si>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</si>
  <si>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</si>
  <si>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</si>
  <si>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</si>
  <si>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</si>
  <si>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</si>
  <si>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</si>
  <si>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</si>
  <si>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</si>
  <si>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</si>
  <si>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</si>
  <si>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</si>
  <si>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</si>
  <si>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</si>
  <si>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</si>
  <si>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</si>
  <si>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</si>
  <si>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</si>
  <si>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</si>
  <si>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</si>
  <si>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</si>
  <si>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</si>
  <si>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</si>
  <si>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</si>
  <si>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</si>
  <si>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</si>
  <si>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</si>
  <si>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</si>
  <si>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</si>
  <si>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</si>
  <si>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</si>
  <si>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</si>
  <si>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</si>
  <si>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</si>
  <si>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</si>
  <si>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</si>
  <si>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</si>
  <si>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</si>
  <si>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</si>
  <si>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</si>
  <si>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</si>
  <si>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</si>
  <si>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</si>
  <si>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</si>
  <si>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</si>
  <si>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</si>
  <si>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</si>
  <si>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</si>
  <si>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</si>
  <si>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</si>
  <si>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</si>
  <si>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</si>
  <si>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</si>
  <si>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</si>
  <si>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</si>
  <si>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</si>
  <si>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</si>
  <si>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</si>
  <si>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</si>
  <si>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</si>
  <si>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</si>
  <si>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</si>
  <si>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</si>
  <si>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</si>
  <si>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</si>
  <si>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</si>
  <si>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</si>
  <si>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</si>
  <si>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</si>
  <si>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</si>
  <si>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</si>
  <si>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</si>
  <si>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</si>
  <si>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</si>
  <si>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</si>
  <si>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</si>
  <si>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</si>
  <si>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</si>
  <si>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</si>
  <si>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</si>
  <si>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</si>
  <si>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</si>
  <si>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</si>
  <si>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</si>
  <si>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</si>
  <si>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</si>
  <si>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</si>
  <si>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</si>
  <si>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</si>
  <si>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</si>
  <si>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</si>
  <si>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</si>
  <si>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</si>
  <si>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</si>
  <si>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</si>
  <si>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</si>
  <si>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</si>
  <si>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</si>
  <si>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</si>
  <si>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</si>
  <si>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</si>
  <si>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</si>
  <si>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</si>
  <si>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</si>
  <si>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</si>
  <si>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</si>
  <si>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</si>
  <si>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</si>
  <si>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</si>
  <si>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</si>
  <si>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</si>
  <si>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</si>
  <si>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</si>
  <si>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</si>
  <si>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</si>
  <si>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</si>
  <si>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</si>
  <si>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</si>
  <si>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</si>
  <si>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</si>
  <si>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</si>
  <si>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</si>
  <si>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</si>
  <si>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</si>
  <si>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</si>
  <si>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</si>
  <si>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</si>
  <si>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</si>
  <si>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</si>
  <si>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</si>
  <si>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</si>
  <si>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</si>
  <si>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</si>
  <si>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</si>
  <si>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</si>
  <si>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</si>
  <si>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</si>
  <si>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</si>
  <si>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</si>
  <si>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</si>
  <si>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</si>
  <si>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</si>
  <si>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</si>
  <si>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</si>
  <si>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</si>
  <si>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</si>
  <si>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</si>
  <si>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</si>
  <si>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</si>
  <si>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</si>
  <si>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</si>
  <si>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</si>
  <si>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</si>
  <si>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</si>
  <si>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</si>
  <si>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</si>
  <si>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</si>
  <si>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</si>
  <si>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</si>
  <si>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</si>
  <si>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</si>
  <si>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</si>
  <si>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</si>
  <si>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</si>
  <si>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</si>
  <si>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</si>
  <si>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</si>
  <si>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</si>
  <si>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</si>
  <si>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</si>
  <si>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</si>
  <si>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</si>
  <si>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</si>
  <si>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</si>
  <si>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</si>
  <si>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</si>
  <si>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</si>
  <si>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</si>
  <si>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</si>
  <si>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</si>
  <si>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</si>
  <si>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</si>
  <si>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</si>
  <si>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</si>
  <si>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</si>
  <si>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</si>
  <si>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</si>
  <si>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</si>
  <si>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</si>
  <si>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</si>
  <si>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</si>
  <si>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</si>
  <si>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</si>
  <si>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</si>
  <si>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</si>
  <si>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</si>
  <si>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</si>
  <si>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</si>
  <si>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</si>
  <si>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</si>
  <si>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</si>
  <si>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</si>
  <si>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</si>
  <si>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</si>
  <si>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</si>
  <si>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</si>
  <si>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</si>
  <si>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</si>
  <si>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</si>
  <si>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</si>
  <si>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</si>
  <si>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</si>
  <si>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</si>
  <si>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</si>
  <si>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</si>
  <si>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</si>
  <si>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</si>
  <si>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</si>
  <si>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</si>
  <si>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</si>
  <si>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</si>
  <si>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</si>
  <si>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</si>
  <si>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</si>
  <si>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</si>
  <si>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</si>
  <si>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</si>
  <si>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</si>
  <si>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</si>
  <si>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</si>
  <si>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</si>
  <si>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</si>
  <si>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</si>
  <si>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</si>
  <si>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</si>
  <si>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</si>
  <si>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</si>
  <si>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</si>
  <si>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</si>
  <si>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</si>
  <si>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</si>
  <si>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</si>
  <si>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</si>
  <si>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</si>
  <si>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</si>
  <si>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</si>
  <si>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</si>
  <si>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</si>
  <si>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</si>
  <si>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</si>
  <si>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</si>
  <si>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</si>
  <si>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</si>
  <si>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</si>
  <si>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</si>
  <si>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</si>
  <si>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</si>
  <si>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</si>
  <si>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</si>
  <si>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</si>
  <si>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</si>
  <si>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</si>
  <si>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</si>
  <si>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</si>
  <si>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</si>
  <si>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</si>
  <si>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</si>
  <si>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</si>
  <si>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</si>
  <si>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</si>
  <si>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</si>
  <si>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</si>
  <si>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</si>
  <si>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</si>
  <si>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</si>
  <si>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</si>
  <si>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</si>
  <si>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</si>
  <si>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</si>
  <si>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</si>
  <si>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</si>
  <si>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</si>
  <si>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</si>
  <si>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</si>
  <si>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</si>
  <si>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</si>
  <si>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</si>
  <si>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</si>
  <si>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</si>
  <si>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</si>
  <si>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</si>
  <si>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</si>
  <si>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</si>
  <si>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</si>
  <si>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</si>
  <si>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</si>
  <si>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</si>
  <si>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</si>
  <si>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</si>
  <si>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</si>
  <si>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</si>
  <si>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</si>
  <si>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</si>
  <si>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</si>
  <si>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</si>
  <si>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</si>
  <si>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</si>
  <si>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</si>
  <si>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</si>
  <si>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</si>
  <si>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</si>
  <si>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</si>
  <si>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</si>
  <si>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</si>
  <si>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</si>
  <si>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</si>
  <si>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</si>
  <si>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</si>
  <si>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</si>
  <si>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</si>
  <si>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</si>
  <si>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</si>
  <si>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</si>
  <si>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</si>
  <si>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</si>
  <si>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</si>
  <si>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</si>
  <si>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</si>
  <si>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</si>
  <si>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</si>
  <si>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</si>
  <si>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</si>
  <si>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</si>
  <si>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</si>
  <si>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</si>
  <si>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</si>
  <si>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</si>
  <si>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</si>
  <si>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</si>
  <si>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</si>
  <si>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</si>
  <si>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</si>
  <si>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</si>
  <si>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</si>
  <si>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</si>
  <si>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</si>
  <si>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</si>
  <si>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</si>
  <si>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</si>
  <si>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</si>
  <si>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</si>
  <si>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</si>
  <si>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</si>
  <si>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</si>
  <si>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</si>
  <si>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</si>
  <si>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</si>
  <si>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</si>
  <si>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</si>
  <si>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</si>
  <si>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</si>
  <si>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</si>
  <si>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</si>
  <si>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</si>
  <si>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</si>
  <si>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</si>
  <si>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</si>
  <si>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</si>
  <si>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</si>
  <si>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</si>
  <si>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</si>
  <si>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</si>
  <si>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</si>
  <si>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</si>
  <si>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</si>
  <si>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</si>
  <si>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</si>
  <si>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</si>
  <si>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</si>
  <si>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</si>
  <si>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</si>
  <si>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</si>
  <si>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</si>
  <si>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</si>
  <si>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</si>
  <si>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</si>
  <si>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</si>
  <si>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</si>
  <si>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</si>
  <si>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</si>
  <si>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</si>
  <si>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</si>
  <si>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</si>
  <si>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</si>
  <si>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</si>
  <si>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</si>
  <si>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</si>
  <si>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</si>
  <si>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</si>
  <si>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</si>
  <si>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</si>
  <si>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</si>
  <si>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</si>
  <si>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</si>
  <si>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</si>
  <si>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</si>
  <si>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</si>
  <si>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</si>
  <si>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</si>
  <si>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</si>
  <si>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</si>
  <si>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</si>
  <si>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</si>
  <si>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</si>
  <si>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</si>
  <si>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</si>
  <si>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</si>
  <si>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</si>
  <si>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</si>
  <si>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</si>
  <si>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</si>
  <si>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</si>
  <si>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</si>
  <si>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</si>
  <si>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</si>
  <si>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</si>
  <si>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</si>
  <si>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</si>
  <si>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</si>
  <si>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</si>
  <si>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</si>
  <si>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</si>
  <si>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</si>
  <si>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</si>
  <si>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</si>
  <si>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</si>
  <si>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</si>
  <si>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</si>
  <si>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</si>
  <si>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</si>
  <si>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</si>
  <si>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</si>
  <si>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</si>
  <si>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</si>
  <si>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</si>
  <si>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</si>
  <si>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</si>
  <si>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</si>
  <si>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</si>
  <si>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</si>
  <si>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</si>
  <si>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</si>
  <si>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</si>
  <si>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</si>
  <si>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</si>
  <si>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</si>
  <si>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</si>
  <si>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</si>
  <si>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</si>
  <si>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</si>
  <si>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</si>
  <si>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</si>
  <si>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</si>
  <si>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</si>
  <si>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</si>
  <si>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</si>
  <si>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</si>
  <si>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</si>
  <si>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</si>
  <si>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</si>
  <si>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</si>
  <si>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</si>
  <si>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</si>
  <si>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</si>
  <si>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</si>
  <si>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</si>
  <si>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</si>
  <si>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</si>
  <si>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</si>
  <si>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</si>
  <si>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</si>
  <si>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</si>
  <si>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</si>
  <si>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</si>
  <si>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</si>
  <si>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</si>
  <si>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</si>
  <si>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</si>
  <si>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</si>
  <si>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</si>
  <si>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</si>
  <si>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</si>
  <si>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</si>
  <si>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</si>
  <si>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</si>
  <si>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</si>
  <si>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</si>
  <si>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</si>
  <si>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</si>
  <si>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</si>
  <si>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</si>
  <si>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</si>
  <si>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</si>
  <si>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</si>
  <si>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</si>
  <si>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</si>
  <si>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</si>
  <si>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</si>
  <si>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</si>
  <si>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</si>
  <si>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</si>
  <si>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</si>
  <si>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</si>
  <si>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</si>
  <si>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</si>
  <si>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</si>
  <si>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</si>
  <si>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</si>
  <si>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</si>
  <si>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</si>
  <si>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</si>
  <si>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</si>
  <si>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</si>
  <si>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</si>
  <si>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</si>
  <si>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</si>
  <si>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</si>
  <si>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</si>
  <si>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</si>
  <si>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</si>
  <si>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</si>
  <si>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</si>
  <si>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</si>
  <si>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</si>
  <si>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</si>
  <si>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</si>
  <si>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</si>
  <si>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</si>
  <si>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</si>
  <si>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</si>
  <si>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</si>
  <si>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</si>
  <si>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</si>
  <si>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</si>
  <si>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</si>
  <si>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</si>
  <si>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</si>
  <si>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</si>
  <si>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</si>
  <si>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</si>
  <si>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</si>
  <si>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</si>
  <si>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</si>
  <si>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</si>
  <si>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</si>
  <si>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</si>
  <si>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</si>
  <si>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</si>
  <si>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</si>
  <si>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</si>
  <si>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</si>
  <si>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</si>
  <si>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</si>
  <si>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</si>
  <si>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</si>
  <si>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</si>
  <si>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</si>
  <si>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</si>
  <si>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</si>
  <si>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</si>
  <si>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</si>
  <si>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</si>
  <si>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</si>
  <si>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</si>
  <si>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</si>
  <si>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</si>
  <si>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</si>
  <si>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</si>
  <si>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</si>
  <si>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</si>
  <si>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</si>
  <si>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</si>
  <si>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</si>
  <si>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</si>
  <si>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</si>
  <si>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</si>
  <si>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</si>
  <si>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</si>
  <si>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</si>
  <si>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</si>
  <si>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</si>
  <si>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</si>
  <si>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</si>
  <si>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</si>
  <si>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</si>
  <si>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</si>
  <si>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</si>
  <si>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</si>
  <si>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</si>
  <si>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</si>
  <si>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</si>
  <si>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</si>
  <si>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</si>
  <si>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</si>
  <si>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</si>
  <si>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</si>
  <si>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</si>
  <si>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</si>
  <si>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</si>
  <si>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</si>
  <si>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</si>
  <si>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</si>
  <si>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</si>
  <si>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</si>
  <si>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</si>
  <si>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</si>
  <si>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</si>
  <si>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</si>
  <si>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</si>
  <si>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</si>
  <si>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</si>
  <si>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</si>
  <si>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</si>
  <si>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</si>
  <si>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</si>
  <si>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</si>
  <si>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</si>
  <si>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</si>
  <si>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</si>
  <si>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</si>
  <si>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</si>
  <si>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</si>
  <si>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</si>
  <si>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</si>
  <si>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</si>
  <si>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</si>
  <si>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</si>
  <si>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</si>
  <si>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</si>
  <si>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</si>
  <si>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</si>
  <si>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</si>
  <si>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</si>
  <si>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</si>
  <si>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</si>
  <si>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</si>
  <si>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</si>
  <si>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</si>
  <si>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</si>
  <si>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</si>
  <si>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</si>
  <si>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</si>
  <si>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</si>
  <si>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</si>
  <si>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</si>
  <si>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</si>
  <si>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</si>
  <si>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</si>
  <si>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</si>
  <si>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</si>
  <si>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</si>
  <si>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</si>
  <si>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</si>
  <si>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</si>
  <si>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</si>
  <si>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</si>
  <si>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</si>
  <si>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</si>
  <si>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</si>
  <si>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</si>
  <si>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</si>
  <si>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</si>
  <si>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</si>
  <si>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</si>
  <si>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</si>
  <si>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</si>
  <si>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</si>
  <si>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</si>
  <si>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</si>
  <si>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</si>
  <si>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</si>
  <si>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</si>
  <si>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</si>
  <si>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</si>
  <si>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</si>
  <si>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</si>
  <si>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</si>
  <si>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</si>
  <si>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</si>
  <si>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</si>
  <si>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</si>
  <si>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</si>
  <si>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</si>
  <si>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</si>
  <si>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</si>
  <si>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</si>
  <si>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</si>
  <si>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</si>
  <si>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</si>
  <si>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</si>
  <si>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</si>
  <si>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</si>
  <si>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</si>
  <si>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</si>
  <si>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</si>
  <si>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</si>
  <si>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</si>
  <si>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</si>
  <si>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</si>
  <si>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</si>
  <si>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</si>
  <si>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</si>
  <si>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</si>
  <si>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</si>
  <si>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</si>
  <si>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</si>
  <si>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</si>
  <si>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</si>
  <si>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</si>
  <si>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</si>
  <si>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</si>
  <si>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</si>
  <si>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</si>
  <si>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</si>
  <si>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</si>
  <si>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</si>
  <si>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</si>
  <si>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</si>
  <si>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</si>
  <si>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</si>
  <si>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</si>
  <si>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</si>
  <si>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</si>
  <si>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</si>
  <si>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</si>
  <si>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</si>
  <si>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</si>
  <si>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</si>
  <si>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</si>
  <si>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</si>
  <si>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</si>
  <si>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</si>
  <si>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</si>
  <si>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</si>
  <si>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</si>
  <si>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</si>
  <si>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</si>
  <si>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</si>
  <si>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</si>
  <si>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</si>
  <si>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</si>
  <si>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</si>
  <si>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</si>
  <si>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</si>
  <si>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</si>
  <si>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</si>
  <si>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</si>
  <si>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</si>
  <si>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</si>
  <si>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</si>
  <si>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</si>
  <si>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</si>
  <si>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</si>
  <si>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</si>
  <si>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</si>
  <si>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</si>
  <si>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</si>
  <si>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</si>
  <si>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</si>
  <si>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</si>
  <si>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</si>
  <si>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</si>
  <si>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</si>
  <si>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</si>
  <si>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</si>
  <si>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</si>
  <si>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</si>
  <si>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</si>
  <si>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</si>
  <si>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</si>
  <si>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</si>
  <si>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</si>
  <si>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</si>
  <si>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</si>
  <si>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</si>
  <si>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</si>
  <si>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</si>
  <si>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</si>
  <si>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</si>
  <si>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</si>
  <si>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</si>
  <si>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</si>
  <si>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</si>
  <si>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</si>
  <si>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</si>
  <si>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</si>
  <si>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</si>
  <si>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</si>
  <si>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</si>
  <si>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</si>
  <si>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</si>
  <si>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</si>
  <si>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</si>
  <si>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</si>
  <si>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</si>
  <si>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</si>
  <si>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</si>
  <si>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</si>
  <si>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</si>
  <si>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</si>
  <si>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</si>
  <si>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</si>
  <si>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</si>
  <si>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</si>
  <si>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</si>
  <si>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</si>
  <si>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</si>
  <si>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</si>
  <si>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</si>
  <si>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</si>
  <si>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</si>
  <si>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</si>
  <si>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</si>
  <si>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</si>
  <si>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</si>
  <si>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</si>
  <si>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</si>
  <si>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</si>
  <si>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</si>
  <si>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</si>
  <si>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</si>
  <si>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</si>
  <si>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</si>
  <si>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</si>
  <si>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</si>
  <si>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</si>
  <si>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</si>
  <si>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</si>
  <si>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</si>
  <si>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</si>
  <si>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</si>
  <si>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</si>
  <si>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</si>
  <si>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</si>
  <si>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</si>
  <si>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</si>
  <si>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</si>
  <si>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</si>
  <si>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</si>
  <si>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</si>
  <si>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</si>
  <si>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</si>
  <si>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</si>
  <si>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</si>
  <si>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</si>
  <si>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</si>
  <si>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</si>
  <si>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</si>
  <si>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</si>
  <si>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</si>
  <si>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</si>
  <si>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</si>
  <si>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</si>
  <si>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</si>
  <si>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</si>
  <si>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</si>
  <si>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</si>
  <si>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</si>
  <si>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</si>
  <si>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</si>
  <si>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</si>
  <si>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</si>
  <si>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</si>
  <si>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</si>
  <si>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</si>
  <si>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</si>
  <si>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</si>
  <si>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</si>
  <si>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</si>
  <si>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</si>
  <si>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</si>
  <si>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</si>
  <si>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</si>
  <si>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</si>
  <si>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</si>
  <si>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</si>
  <si>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</si>
  <si>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</si>
  <si>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</si>
  <si>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</si>
  <si>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</si>
  <si>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</si>
  <si>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</si>
  <si>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</si>
  <si>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</si>
  <si>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</si>
  <si>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</si>
  <si>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</si>
  <si>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</si>
  <si>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</si>
  <si>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</si>
  <si>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</si>
  <si>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</si>
  <si>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</si>
  <si>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</si>
  <si>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</si>
  <si>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</si>
  <si>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</si>
  <si>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</si>
  <si>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</si>
  <si>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</si>
  <si>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</si>
  <si>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</si>
  <si>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</si>
  <si>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</si>
  <si>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</si>
  <si>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</si>
  <si>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</si>
  <si>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</si>
  <si>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</si>
  <si>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</si>
  <si>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</si>
  <si>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</si>
  <si>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</si>
  <si>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</si>
  <si>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</si>
  <si>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</si>
  <si>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</si>
  <si>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</si>
  <si>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</si>
  <si>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</si>
  <si>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</si>
  <si>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</si>
  <si>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</si>
  <si>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</si>
  <si>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</si>
  <si>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</si>
  <si>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</si>
  <si>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</si>
  <si>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</si>
  <si>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</si>
  <si>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</si>
  <si>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</si>
  <si>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</si>
  <si>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</si>
  <si>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</si>
  <si>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</si>
  <si>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</si>
  <si>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</si>
  <si>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</si>
  <si>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</si>
  <si>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</si>
  <si>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</si>
  <si>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</si>
  <si>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</si>
  <si>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</si>
  <si>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</si>
  <si>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</si>
  <si>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</si>
  <si>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</si>
  <si>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</si>
  <si>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</si>
  <si>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</si>
  <si>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</si>
  <si>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</si>
  <si>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</si>
  <si>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</si>
  <si>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</si>
  <si>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</si>
  <si>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</si>
  <si>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</si>
  <si>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</si>
  <si>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</si>
  <si>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</si>
  <si>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</si>
  <si>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</si>
  <si>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</si>
  <si>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</si>
  <si>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</si>
  <si>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</si>
  <si>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</si>
  <si>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</si>
  <si>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</si>
  <si>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</si>
  <si>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</si>
  <si>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</si>
  <si>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</si>
  <si>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</si>
  <si>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</si>
  <si>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</si>
  <si>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</si>
  <si>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</si>
  <si>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</si>
  <si>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</si>
  <si>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</si>
  <si>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</si>
  <si>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</si>
  <si>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</si>
  <si>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</si>
  <si>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</si>
  <si>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</si>
  <si>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</si>
  <si>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</si>
  <si>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</si>
  <si>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</si>
  <si>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</si>
  <si>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</si>
  <si>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</si>
  <si>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</si>
  <si>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</si>
  <si>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</si>
  <si>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</si>
  <si>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</si>
  <si>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</si>
  <si>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</si>
  <si>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</si>
  <si>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</si>
  <si>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</si>
  <si>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</si>
  <si>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</si>
  <si>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</si>
  <si>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</si>
  <si>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</si>
  <si>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</si>
  <si>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</si>
  <si>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</si>
  <si>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</si>
  <si>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</si>
  <si>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</si>
  <si>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</si>
  <si>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</si>
  <si>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</si>
  <si>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</si>
  <si>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</si>
  <si>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</si>
  <si>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</si>
  <si>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</si>
  <si>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</si>
  <si>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</si>
  <si>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</si>
  <si>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</si>
  <si>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</si>
  <si>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</si>
  <si>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</si>
  <si>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</si>
  <si>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</si>
  <si>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</si>
  <si>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</si>
  <si>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</si>
  <si>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</si>
  <si>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</si>
  <si>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</si>
  <si>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</si>
  <si>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</si>
  <si>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</si>
  <si>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</si>
  <si>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</si>
  <si>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</si>
  <si>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</si>
  <si>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</si>
  <si>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</si>
  <si>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</si>
  <si>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</si>
  <si>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</si>
  <si>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</si>
  <si>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</si>
  <si>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</si>
  <si>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</si>
  <si>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</si>
  <si>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</si>
  <si>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</si>
  <si>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</si>
  <si>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</si>
  <si>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</si>
  <si>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</si>
  <si>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</si>
  <si>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</si>
  <si>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</si>
  <si>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</si>
  <si>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</si>
  <si>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</si>
  <si>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</si>
  <si>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</si>
  <si>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</si>
  <si>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</si>
  <si>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</si>
  <si>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</si>
  <si>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</si>
  <si>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</si>
  <si>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</si>
  <si>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</si>
  <si>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</si>
  <si>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</si>
  <si>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</si>
  <si>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</si>
  <si>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</si>
  <si>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</si>
  <si>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</si>
  <si>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</si>
  <si>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</si>
  <si>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</si>
  <si>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</si>
  <si>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</si>
  <si>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</si>
  <si>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</si>
  <si>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</si>
  <si>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</si>
  <si>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</si>
  <si>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</si>
  <si>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</si>
  <si>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</si>
  <si>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</si>
  <si>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</si>
  <si>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</si>
  <si>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</si>
  <si>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</si>
  <si>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</si>
  <si>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</si>
  <si>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</si>
  <si>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</si>
  <si>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</si>
  <si>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</si>
  <si>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</si>
  <si>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</si>
  <si>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</si>
  <si>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</si>
  <si>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</si>
  <si>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</si>
  <si>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</si>
  <si>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</si>
  <si>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</si>
  <si>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</si>
  <si>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</si>
  <si>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</si>
  <si>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</si>
  <si>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</si>
  <si>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</si>
  <si>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</si>
  <si>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</si>
  <si>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</si>
  <si>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</si>
  <si>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</si>
  <si>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</si>
  <si>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</si>
  <si>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</si>
  <si>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</si>
  <si>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</si>
  <si>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</si>
  <si>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</si>
  <si>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</si>
  <si>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</si>
  <si>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</si>
  <si>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</si>
  <si>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</si>
  <si>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</si>
  <si>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</si>
  <si>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</si>
  <si>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</si>
  <si>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</si>
  <si>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</si>
  <si>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</si>
  <si>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</si>
  <si>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</si>
  <si>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</si>
  <si>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</si>
  <si>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</si>
  <si>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</si>
  <si>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</si>
  <si>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</si>
  <si>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</si>
  <si>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</si>
  <si>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</si>
  <si>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</si>
  <si>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</si>
  <si>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</si>
  <si>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</si>
  <si>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</si>
  <si>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</si>
  <si>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</si>
  <si>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</si>
  <si>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</si>
  <si>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</si>
  <si>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</si>
  <si>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</si>
  <si>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</si>
  <si>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</si>
  <si>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</si>
  <si>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</si>
  <si>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</si>
  <si>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</si>
  <si>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</si>
  <si>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</si>
  <si>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</si>
  <si>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</si>
  <si>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</si>
  <si>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</si>
  <si>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</si>
  <si>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</si>
  <si>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</si>
  <si>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</si>
  <si>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</si>
  <si>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</si>
  <si>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</si>
  <si>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</si>
  <si>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</si>
  <si>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</si>
  <si>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</si>
  <si>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</si>
  <si>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</si>
  <si>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</si>
  <si>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</si>
  <si>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</si>
  <si>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</si>
  <si>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</si>
  <si>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</si>
  <si>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</si>
  <si>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</si>
  <si>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</si>
  <si>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</si>
  <si>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</si>
  <si>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</si>
  <si>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</si>
  <si>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</si>
  <si>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</si>
  <si>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</si>
  <si>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</si>
  <si>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</si>
  <si>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</si>
  <si>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</si>
  <si>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</si>
  <si>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</si>
  <si>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</si>
  <si>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</si>
  <si>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</si>
  <si>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</si>
  <si>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</si>
  <si>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</si>
  <si>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</si>
  <si>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</si>
  <si>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</si>
  <si>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</si>
  <si>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</si>
  <si>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</si>
  <si>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</si>
  <si>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</si>
  <si>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</si>
  <si>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</si>
  <si>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</si>
  <si>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</si>
  <si>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</si>
  <si>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</si>
  <si>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</si>
  <si>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</si>
  <si>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</si>
  <si>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</si>
  <si>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</si>
  <si>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</si>
  <si>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</si>
  <si>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</si>
  <si>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</si>
  <si>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</si>
  <si>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</si>
  <si>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</si>
  <si>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</si>
  <si>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</si>
  <si>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</si>
  <si>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</si>
  <si>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</si>
  <si>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</si>
  <si>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</si>
  <si>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</si>
  <si>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</si>
  <si>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</si>
  <si>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</si>
  <si>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</si>
  <si>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</si>
  <si>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</si>
  <si>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</si>
  <si>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</si>
  <si>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</si>
  <si>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</si>
  <si>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</si>
  <si>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</si>
  <si>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</si>
  <si>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</si>
  <si>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</si>
  <si>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</si>
  <si>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</si>
  <si>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</si>
  <si>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</si>
  <si>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</si>
  <si>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</si>
  <si>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</si>
  <si>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</si>
  <si>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</si>
  <si>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</si>
  <si>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</si>
  <si>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</si>
  <si>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</si>
  <si>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</si>
  <si>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</si>
  <si>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</si>
  <si>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</si>
  <si>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</si>
  <si>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</si>
  <si>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</si>
  <si>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</si>
  <si>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</si>
  <si>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</si>
  <si>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</si>
  <si>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</si>
  <si>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</si>
  <si>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</si>
  <si>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</si>
  <si>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</si>
  <si>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</si>
  <si>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</si>
  <si>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</si>
  <si>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</si>
  <si>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</si>
  <si>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</si>
  <si>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</si>
  <si>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</si>
  <si>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</si>
  <si>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</si>
  <si>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</si>
  <si>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</si>
  <si>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</si>
  <si>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</si>
  <si>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</si>
  <si>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</si>
  <si>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</si>
  <si>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</si>
  <si>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</si>
  <si>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</si>
  <si>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</si>
  <si>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</si>
  <si>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</si>
  <si>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</si>
  <si>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</si>
  <si>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</si>
  <si>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</si>
  <si>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</si>
  <si>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</si>
  <si>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</si>
  <si>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</si>
  <si>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</si>
  <si>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</si>
  <si>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</si>
  <si>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</si>
  <si>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</si>
  <si>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</si>
  <si>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</si>
  <si>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</si>
  <si>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</si>
  <si>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</si>
  <si>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</si>
  <si>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</si>
  <si>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</si>
  <si>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</si>
  <si>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</si>
  <si>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</si>
  <si>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</si>
  <si>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</si>
  <si>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</si>
  <si>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</si>
  <si>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</si>
  <si>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</si>
  <si>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</si>
  <si>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</si>
  <si>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</si>
  <si>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</si>
  <si>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</si>
  <si>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</si>
  <si>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</si>
  <si>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</si>
  <si>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</si>
  <si>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</si>
  <si>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</si>
  <si>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</si>
  <si>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</si>
  <si>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</si>
  <si>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</si>
  <si>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</si>
  <si>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</si>
  <si>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</si>
  <si>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</si>
  <si>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</si>
  <si>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</si>
  <si>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</si>
  <si>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</si>
  <si>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</si>
  <si>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</si>
  <si>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</si>
  <si>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</si>
  <si>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</si>
  <si>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</si>
  <si>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</si>
  <si>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</si>
  <si>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</si>
  <si>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</si>
  <si>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</si>
  <si>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</si>
  <si>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</si>
  <si>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</si>
  <si>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</si>
  <si>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</si>
  <si>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</si>
  <si>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</si>
  <si>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</si>
  <si>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</si>
  <si>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</si>
  <si>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</si>
  <si>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</si>
  <si>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</si>
  <si>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</si>
  <si>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</si>
  <si>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</si>
  <si>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</si>
  <si>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</si>
  <si>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</si>
  <si>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</si>
  <si>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</si>
  <si>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</si>
  <si>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</si>
  <si>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</si>
  <si>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</si>
  <si>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</si>
  <si>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</si>
  <si>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</si>
  <si>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</si>
  <si>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</si>
  <si>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</si>
  <si>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</si>
  <si>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</si>
  <si>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</si>
  <si>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</si>
  <si>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</si>
  <si>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</si>
  <si>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</si>
  <si>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</si>
  <si>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</si>
  <si>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</si>
  <si>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</si>
  <si>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</si>
  <si>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</si>
  <si>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</si>
  <si>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</si>
  <si>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</si>
  <si>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</si>
  <si>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</si>
  <si>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</si>
  <si>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</si>
  <si>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</si>
  <si>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</si>
  <si>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</si>
  <si>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</si>
  <si>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</si>
  <si>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</si>
  <si>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</si>
  <si>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</si>
  <si>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</si>
  <si>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</si>
  <si>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</si>
  <si>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</si>
  <si>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</si>
  <si>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</si>
  <si>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</si>
  <si>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</si>
  <si>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</si>
  <si>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</si>
  <si>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</si>
  <si>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</si>
  <si>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</si>
  <si>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</si>
  <si>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</si>
  <si>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</si>
  <si>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</si>
  <si>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</si>
  <si>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</si>
  <si>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</si>
  <si>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</si>
  <si>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</si>
  <si>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</si>
  <si>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</si>
  <si>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</si>
  <si>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</si>
  <si>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</si>
  <si>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</si>
  <si>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</si>
  <si>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</si>
  <si>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</si>
  <si>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</si>
  <si>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</si>
  <si>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</si>
  <si>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</si>
  <si>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</si>
  <si>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</si>
  <si>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</si>
  <si>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</si>
  <si>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</si>
  <si>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</si>
  <si>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</si>
  <si>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</si>
  <si>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</si>
  <si>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</si>
  <si>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</si>
  <si>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</si>
  <si>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</si>
  <si>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</si>
  <si>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</si>
  <si>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</si>
  <si>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</si>
  <si>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</si>
  <si>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</si>
  <si>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</si>
  <si>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</si>
  <si>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</si>
  <si>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</si>
  <si>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</si>
  <si>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</si>
  <si>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</si>
  <si>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</si>
  <si>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</si>
  <si>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</si>
  <si>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</si>
  <si>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</si>
  <si>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</si>
  <si>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</si>
  <si>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</si>
  <si>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</si>
  <si>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</si>
  <si>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</si>
  <si>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</si>
  <si>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</si>
  <si>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</si>
  <si>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</si>
  <si>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</si>
  <si>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</si>
  <si>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</si>
  <si>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</si>
  <si>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</si>
  <si>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</si>
  <si>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</si>
  <si>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</si>
  <si>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</si>
  <si>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</si>
  <si>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</si>
  <si>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</si>
  <si>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</si>
  <si>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</si>
  <si>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</si>
  <si>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</si>
  <si>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</si>
  <si>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</si>
  <si>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</si>
  <si>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</si>
  <si>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</si>
  <si>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</si>
  <si>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</si>
  <si>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</si>
  <si>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</si>
  <si>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</si>
  <si>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</si>
  <si>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</si>
  <si>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</si>
  <si>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</si>
  <si>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</si>
  <si>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</si>
  <si>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</si>
  <si>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</si>
  <si>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</si>
  <si>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</si>
  <si>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</si>
  <si>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</si>
  <si>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</si>
  <si>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</si>
  <si>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</si>
  <si>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</si>
  <si>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</si>
  <si>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</si>
  <si>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</si>
  <si>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</si>
  <si>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</si>
  <si>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</si>
  <si>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</si>
  <si>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</si>
  <si>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</si>
  <si>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</si>
  <si>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</si>
  <si>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</si>
  <si>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</si>
  <si>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</si>
  <si>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</si>
  <si>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</si>
  <si>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</si>
  <si>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</si>
  <si>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</si>
  <si>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</si>
  <si>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</si>
  <si>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</si>
  <si>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</si>
  <si>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</si>
  <si>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</si>
  <si>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</si>
  <si>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</si>
  <si>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</si>
  <si>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</si>
  <si>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</si>
  <si>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</si>
  <si>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</si>
  <si>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</si>
  <si>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</si>
  <si>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</si>
  <si>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</si>
  <si>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</si>
  <si>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</si>
  <si>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</si>
  <si>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</si>
  <si>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</si>
  <si>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</si>
  <si>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</si>
  <si>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</si>
  <si>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</si>
  <si>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</si>
  <si>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</si>
  <si>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</si>
  <si>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</si>
  <si>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</si>
  <si>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</si>
  <si>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</si>
  <si>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</si>
  <si>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</si>
  <si>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</si>
  <si>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</si>
  <si>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</si>
  <si>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</si>
  <si>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</si>
  <si>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</si>
  <si>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</si>
  <si>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</si>
  <si>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</si>
  <si>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</si>
  <si>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</si>
  <si>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</si>
  <si>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</si>
  <si>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</si>
  <si>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</si>
  <si>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</si>
  <si>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</si>
  <si>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</si>
  <si>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</si>
  <si>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</si>
  <si>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</si>
  <si>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</si>
  <si>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</si>
  <si>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</si>
  <si>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</si>
  <si>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</si>
  <si>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</si>
  <si>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</si>
  <si>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</si>
  <si>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</si>
  <si>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</si>
  <si>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</si>
  <si>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</si>
  <si>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</si>
  <si>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</si>
  <si>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</si>
  <si>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</si>
  <si>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</si>
  <si>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</si>
  <si>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</si>
  <si>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</si>
  <si>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</si>
  <si>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</si>
  <si>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</si>
  <si>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</si>
  <si>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</si>
  <si>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</si>
  <si>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</si>
  <si>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</si>
  <si>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</si>
  <si>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</si>
  <si>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</si>
  <si>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</si>
  <si>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</si>
  <si>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</si>
  <si>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</si>
  <si>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</si>
  <si>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</si>
  <si>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</si>
  <si>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</si>
  <si>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</si>
  <si>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</si>
  <si>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</si>
  <si>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</si>
  <si>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</si>
  <si>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</si>
  <si>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</si>
  <si>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</si>
  <si>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</si>
  <si>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</si>
  <si>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</si>
  <si>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</si>
  <si>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</si>
  <si>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</si>
  <si>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</si>
  <si>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</si>
  <si>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</si>
  <si>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</si>
  <si>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</si>
  <si>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</si>
  <si>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</si>
  <si>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</si>
  <si>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</si>
  <si>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</si>
  <si>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</si>
  <si>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</si>
  <si>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</si>
  <si>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</si>
  <si>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</si>
  <si>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</si>
  <si>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</si>
  <si>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</si>
  <si>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</si>
  <si>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</si>
  <si>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</si>
  <si>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</si>
  <si>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</si>
  <si>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</si>
  <si>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</si>
  <si>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</si>
  <si>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</si>
  <si>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</si>
  <si>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</si>
  <si>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</si>
  <si>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</si>
  <si>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</si>
  <si>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</si>
  <si>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</si>
  <si>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</si>
  <si>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</si>
  <si>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</si>
  <si>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</si>
  <si>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</si>
  <si>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</si>
  <si>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</si>
  <si>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</si>
  <si>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</si>
  <si>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</si>
  <si>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</si>
  <si>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</si>
  <si>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</si>
  <si>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</si>
  <si>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</si>
  <si>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</si>
  <si>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</si>
  <si>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</si>
  <si>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</si>
  <si>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</si>
  <si>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</si>
  <si>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</si>
  <si>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</si>
  <si>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</si>
  <si>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</si>
  <si>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</si>
  <si>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</si>
  <si>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</si>
  <si>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</si>
  <si>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</si>
  <si>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</si>
  <si>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</si>
  <si>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</si>
  <si>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</si>
  <si>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</si>
  <si>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</si>
  <si>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</si>
  <si>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</si>
  <si>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</si>
  <si>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</si>
  <si>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</si>
  <si>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</si>
  <si>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</si>
  <si>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</si>
  <si>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</si>
  <si>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</si>
  <si>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</si>
  <si>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</si>
  <si>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</si>
  <si>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</si>
  <si>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</si>
  <si>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</si>
  <si>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</si>
  <si>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</si>
  <si>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</si>
  <si>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</si>
  <si>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</si>
  <si>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</si>
  <si>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</si>
  <si>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</si>
  <si>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</si>
  <si>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</si>
  <si>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</si>
  <si>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</si>
  <si>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</si>
  <si>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</si>
  <si>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</si>
  <si>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</si>
  <si>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</si>
  <si>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</si>
  <si>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</si>
  <si>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</si>
  <si>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</si>
  <si>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</si>
  <si>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</si>
  <si>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</si>
  <si>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</si>
  <si>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</si>
  <si>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</si>
  <si>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</si>
  <si>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</si>
  <si>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</si>
  <si>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</si>
  <si>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</si>
  <si>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</si>
  <si>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</si>
  <si>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</si>
  <si>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</si>
  <si>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</si>
  <si>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</si>
  <si>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</si>
  <si>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</si>
  <si>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</si>
  <si>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</si>
  <si>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</si>
  <si>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</si>
  <si>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</si>
  <si>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</si>
  <si>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</si>
  <si>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</si>
  <si>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</si>
  <si>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</si>
  <si>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</si>
  <si>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</si>
  <si>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</si>
  <si>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</si>
  <si>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</si>
  <si>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</si>
  <si>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</si>
  <si>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</si>
  <si>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</si>
  <si>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</si>
  <si>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</si>
  <si>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</si>
  <si>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</si>
  <si>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</si>
  <si>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</si>
  <si>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</si>
  <si>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</si>
  <si>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</si>
  <si>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</si>
  <si>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</si>
  <si>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</si>
  <si>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</si>
  <si>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</si>
  <si>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</si>
  <si>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</si>
  <si>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</si>
  <si>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</si>
  <si>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</si>
  <si>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</si>
  <si>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</si>
  <si>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</si>
  <si>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</si>
  <si>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</si>
  <si>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</si>
  <si>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</si>
  <si>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</si>
  <si>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</si>
  <si>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</si>
  <si>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</si>
  <si>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</si>
  <si>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</si>
  <si>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</si>
  <si>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</si>
  <si>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</si>
  <si>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</si>
  <si>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</si>
  <si>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</si>
  <si>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</si>
  <si>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</si>
  <si>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</si>
  <si>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</si>
  <si>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</si>
  <si>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</si>
  <si>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</si>
  <si>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</si>
  <si>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</si>
  <si>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</si>
  <si>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</si>
  <si>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</si>
  <si>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</si>
  <si>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</si>
  <si>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</si>
  <si>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</si>
  <si>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</si>
  <si>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</si>
  <si>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</si>
  <si>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</si>
  <si>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</si>
  <si>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</si>
  <si>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</si>
  <si>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</si>
  <si>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</si>
  <si>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</si>
  <si>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</si>
  <si>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</si>
  <si>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</si>
  <si>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</si>
  <si>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</si>
  <si>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</si>
  <si>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</si>
  <si>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</si>
  <si>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</si>
  <si>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</si>
  <si>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</si>
  <si>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</si>
  <si>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</si>
  <si>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</si>
  <si>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</si>
  <si>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</si>
  <si>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</si>
  <si>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</si>
  <si>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</si>
  <si>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</si>
  <si>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</si>
  <si>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</si>
  <si>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</si>
  <si>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</si>
  <si>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</si>
  <si>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</si>
  <si>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</si>
  <si>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</si>
  <si>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</si>
  <si>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</si>
  <si>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</si>
  <si>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</si>
  <si>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</si>
  <si>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</si>
  <si>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</si>
  <si>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</si>
  <si>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</si>
  <si>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</si>
  <si>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</si>
  <si>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</si>
  <si>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</si>
  <si>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</si>
  <si>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</si>
  <si>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</si>
  <si>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</si>
  <si>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</si>
  <si>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</si>
  <si>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</si>
  <si>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</si>
  <si>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</si>
  <si>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</si>
  <si>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</si>
  <si>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</si>
  <si>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</si>
  <si>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</si>
  <si>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</si>
  <si>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</si>
  <si>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</si>
  <si>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</si>
  <si>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</si>
  <si>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</si>
  <si>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</si>
  <si>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</si>
  <si>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</si>
  <si>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</si>
  <si>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</si>
  <si>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</si>
  <si>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</si>
  <si>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</si>
  <si>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</si>
  <si>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</si>
  <si>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</si>
  <si>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</si>
  <si>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</si>
  <si>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</si>
  <si>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</si>
  <si>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</si>
  <si>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</si>
  <si>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</si>
  <si>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</si>
  <si>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</si>
  <si>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</si>
  <si>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</si>
  <si>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</si>
  <si>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</si>
  <si>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</si>
  <si>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</si>
  <si>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</si>
  <si>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</si>
  <si>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</si>
  <si>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</si>
  <si>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</si>
  <si>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</si>
  <si>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</si>
  <si>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</si>
  <si>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</si>
  <si>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</si>
  <si>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</si>
  <si>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</si>
  <si>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</si>
  <si>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</si>
  <si>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</si>
  <si>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</si>
  <si>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</si>
  <si>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</si>
  <si>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</si>
  <si>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</si>
  <si>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</si>
  <si>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</si>
  <si>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</si>
  <si>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</si>
  <si>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</si>
  <si>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</si>
  <si>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</si>
  <si>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</si>
  <si>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</si>
  <si>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</si>
  <si>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</si>
  <si>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</si>
  <si>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</si>
  <si>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</si>
  <si>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</si>
  <si>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</si>
  <si>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</si>
  <si>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</si>
  <si>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</si>
  <si>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</si>
  <si>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</si>
  <si>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</si>
  <si>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</si>
  <si>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</si>
  <si>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</si>
  <si>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</si>
  <si>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</si>
  <si>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</si>
  <si>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</si>
  <si>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</si>
  <si>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</si>
  <si>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</si>
  <si>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</si>
  <si>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</si>
  <si>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</si>
  <si>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</si>
  <si>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</si>
  <si>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</si>
  <si>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</si>
  <si>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</si>
  <si>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</si>
  <si>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</si>
  <si>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</si>
  <si>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</si>
  <si>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</si>
  <si>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</si>
  <si>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</si>
  <si>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</si>
  <si>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</si>
  <si>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</si>
  <si>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</si>
  <si>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</si>
  <si>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</si>
  <si>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</si>
  <si>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</si>
  <si>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</si>
  <si>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</si>
  <si>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</si>
  <si>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</si>
  <si>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</si>
  <si>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</si>
  <si>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</si>
  <si>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</si>
  <si>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</si>
  <si>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</si>
  <si>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</si>
  <si>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</si>
  <si>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</si>
  <si>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</si>
  <si>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</si>
  <si>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</si>
  <si>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</si>
  <si>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</si>
  <si>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</si>
  <si>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</si>
  <si>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</si>
  <si>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</si>
  <si>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</si>
  <si>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</si>
  <si>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</si>
  <si>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</si>
  <si>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</si>
  <si>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</si>
  <si>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</si>
  <si>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</si>
  <si>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</si>
  <si>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</si>
  <si>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</si>
  <si>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</si>
  <si>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</si>
  <si>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</si>
  <si>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</si>
  <si>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</si>
  <si>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</si>
  <si>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</si>
  <si>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</si>
  <si>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</si>
  <si>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</si>
  <si>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</si>
  <si>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</si>
  <si>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</si>
  <si>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</si>
  <si>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</si>
  <si>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</si>
  <si>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</si>
  <si>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</si>
  <si>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</si>
  <si>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</si>
  <si>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</si>
  <si>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</si>
  <si>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</si>
  <si>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</si>
  <si>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</si>
  <si>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</si>
  <si>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</si>
  <si>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</si>
  <si>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</si>
  <si>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</si>
  <si>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</si>
  <si>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</si>
  <si>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</si>
  <si>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</si>
  <si>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</si>
  <si>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</si>
  <si>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</si>
  <si>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</si>
  <si>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</si>
  <si>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</si>
  <si>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</si>
  <si>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</si>
  <si>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</si>
  <si>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</si>
  <si>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</si>
  <si>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</si>
  <si>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</si>
  <si>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</si>
  <si>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</si>
  <si>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</si>
  <si>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</si>
  <si>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</si>
  <si>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</si>
  <si>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</si>
  <si>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</si>
  <si>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</si>
  <si>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</si>
  <si>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</si>
  <si>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</si>
  <si>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</si>
  <si>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</si>
  <si>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</si>
  <si>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</si>
  <si>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</si>
  <si>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</si>
  <si>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</si>
  <si>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</si>
  <si>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</si>
  <si>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</si>
  <si>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</si>
  <si>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</si>
  <si>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</si>
  <si>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</si>
  <si>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</si>
  <si>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</si>
  <si>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</si>
  <si>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</si>
  <si>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</si>
  <si>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</si>
  <si>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</si>
  <si>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</si>
  <si>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</si>
  <si>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</si>
  <si>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</si>
  <si>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</si>
  <si>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</si>
  <si>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</si>
  <si>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</si>
  <si>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</si>
  <si>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</si>
  <si>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</si>
  <si>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</si>
  <si>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</si>
  <si>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</si>
  <si>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</si>
  <si>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</si>
  <si>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</si>
  <si>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</si>
  <si>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</si>
  <si>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</si>
  <si>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</si>
  <si>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</si>
  <si>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</si>
  <si>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</si>
  <si>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</si>
  <si>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</si>
  <si>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</si>
  <si>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</si>
  <si>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</si>
  <si>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</si>
  <si>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</si>
  <si>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</si>
  <si>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</si>
  <si>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</si>
  <si>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</si>
  <si>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</si>
  <si>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</si>
  <si>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</si>
  <si>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</si>
  <si>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</si>
  <si>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</si>
  <si>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</si>
  <si>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</si>
  <si>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</si>
  <si>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</si>
  <si>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</si>
  <si>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</si>
  <si>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</si>
  <si>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</si>
  <si>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</si>
  <si>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</si>
  <si>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</si>
  <si>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</si>
  <si>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</si>
  <si>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</si>
  <si>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</si>
  <si>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</si>
  <si>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</si>
  <si>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</si>
  <si>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</si>
  <si>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</si>
  <si>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</si>
  <si>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</si>
  <si>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</si>
  <si>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</si>
  <si>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</si>
  <si>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</si>
  <si>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</si>
  <si>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</si>
  <si>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</si>
  <si>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</si>
  <si>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</si>
  <si>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</si>
  <si>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</si>
  <si>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</si>
  <si>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</si>
  <si>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</si>
  <si>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</si>
  <si>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</si>
  <si>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</si>
  <si>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</si>
  <si>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</si>
  <si>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</si>
  <si>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</si>
  <si>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</si>
  <si>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</si>
  <si>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</si>
  <si>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</si>
  <si>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</si>
  <si>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</si>
  <si>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</si>
  <si>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</si>
  <si>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</si>
  <si>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</si>
  <si>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</si>
  <si>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</si>
  <si>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</si>
  <si>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</si>
  <si>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</si>
  <si>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</si>
  <si>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</si>
  <si>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</si>
  <si>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</si>
  <si>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</si>
  <si>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</si>
  <si>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</si>
  <si>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</si>
  <si>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</si>
  <si>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</si>
  <si>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</si>
  <si>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</si>
  <si>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</si>
  <si>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</si>
  <si>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</si>
  <si>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</si>
  <si>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</si>
  <si>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</si>
  <si>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</si>
  <si>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</si>
  <si>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</si>
  <si>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</si>
  <si>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</si>
  <si>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</si>
  <si>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2021-5-05003572020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</si>
  <si>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</si>
  <si>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05-18-84-053</t>
  </si>
  <si>
    <t>atencion integral al menor de 7 años</t>
  </si>
  <si>
    <t>05-18-86-345</t>
  </si>
  <si>
    <t>05-18-87-148</t>
  </si>
  <si>
    <t>05-18-87-313</t>
  </si>
  <si>
    <t>05-18-90-065</t>
  </si>
  <si>
    <t>05-18-91-124</t>
  </si>
  <si>
    <t>05-18-91-192</t>
  </si>
  <si>
    <t>05-18-92-54</t>
  </si>
  <si>
    <t>administracion del hogar infantil, y atraves del mismo brinde atencion integral a menores hasta los 76 meses años de edad, involucrando su contexto familiar</t>
  </si>
  <si>
    <t>05-18-93-535</t>
  </si>
  <si>
    <t>prestar atencion a niños menores de 7 años, propiciando su desarrollo integral, con la participacion organizada de la comunidad, mediante la calidad de las relaciones con su familia y con los demas grupos que conforman su medio social</t>
  </si>
  <si>
    <t>05-18-99-67</t>
  </si>
  <si>
    <t>administrar el HI siguiendo los lineamientos dispuestos para este por el ICBF y a traves del mismo brinde atencion a las necesidades basicas de Proteccion, Nutricion y Desarrollo Individual y Social a niños menores de seis años,involucrando su contexto familiar</t>
  </si>
  <si>
    <t>1660</t>
  </si>
  <si>
    <t>brindar atencion integral a niños y niñas entre los 6 meses y hasta menores de los cinco años 5 de edad, con vulnerabilidad economica y social, prioritariamente a quienes por razones de trabajo de sus padres o adulto responsable de su cuidado permanecen solos temporalmente y a los hijos de familias en situacion de desplazamiento</t>
  </si>
  <si>
    <t>107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</si>
  <si>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 para que este asuma con su personal y bajo su exclusiva responsabilidad dicha atencion</t>
  </si>
  <si>
    <t>1051</t>
  </si>
  <si>
    <t>prestar el servicio de atencion, educacion inicial y cuidado a niños y niñas menores de 5 años, o hasta su ingreso al grado de transiccion, con el fin de promover el desarrollo integral de la primera infancia con calidad, de conformidad con los lineamientos, manual operativo, las directrices, parametros y estandares establecidos por el ICBF, para el servicio de hogares infantiles, HI en el marco de la politica de estado de atencion integral "de cero a siempre"</t>
  </si>
  <si>
    <t>1005</t>
  </si>
  <si>
    <t>589</t>
  </si>
  <si>
    <t>319</t>
  </si>
  <si>
    <t>VICTOR MURILLO URRACA</t>
  </si>
  <si>
    <t>NO</t>
  </si>
  <si>
    <t>31</t>
  </si>
  <si>
    <t>Prestar atención integral al preescoalr en jornada completa a sesenta (60) niños o a ciento veinte (120) niños en media jornada, menores de  7 años, hijos de trabajadores y empleados, de acuerdo con las preinscripciones de la ley 27y las normas que al respecto tiene el instituto.</t>
  </si>
  <si>
    <t>CRA 41F 20CC-50</t>
  </si>
  <si>
    <t>3002177459</t>
  </si>
  <si>
    <t>direccion.antioquia-eje@feyalegria.org.co</t>
  </si>
  <si>
    <t>17-0158-2020</t>
  </si>
  <si>
    <t>209-2020</t>
  </si>
  <si>
    <t>68-208-2020</t>
  </si>
  <si>
    <t>133</t>
  </si>
  <si>
    <t>54004482020</t>
  </si>
  <si>
    <t>76.26.20.351</t>
  </si>
  <si>
    <t>76.26.20.368</t>
  </si>
  <si>
    <t>76.26.20.355</t>
  </si>
  <si>
    <t>76.26.20.348</t>
  </si>
  <si>
    <t>Prestar el servicio en Centros de Desarrollo Infantil -CDI- de conformidad con el manual operativo de la modalidad institucional  y las directrices establecidas por el ICBF en armonía con la política de estado para el desarrollo integral de la primera infancia de cero a siempre</t>
  </si>
  <si>
    <t xml:space="preserve">Prestar Seervicios de Educación inicial en el marco de la atención integral en Hogares Infantiles -HI- de conformidad con el  Manual  Operativo de la modalidad institucional, en el lineamiento técnico para la atencion a la primeera infancia y las directrices establecidas por el ICBF,  en armonía con la política de Estado para el desarrollo integral de la Primera Infancia de cero a siempre. </t>
  </si>
  <si>
    <t>Prestar el servicio de educación inicial  en el marco de la atencion integral a niñas y niños menores de 5 alis o hasta su ingreso la grado de Transición, de conformidad con el Manual Operativo de la Modalidad y las Directrices establecidad por el ICBF en armonía con la política de Estado para el desarrollo integral de la Primera Infancia de Cero a Siempre en el servicio Hogares Infantiles - Hogar Infnatil Malvinas_Lipaya y San Pedro</t>
  </si>
  <si>
    <t>Prestar los servicios de Educación Inicial en el marco de la Atención Integral en Hogares Infantiles HI, de conformidad con el Manual Operativo de la Modalidad Institucional, el lineamiento técnico para la atención a la Primera Infancia .</t>
  </si>
  <si>
    <t>Prestar el servicio de educación inicial en el marco de la atención integral a niños-niñas menores de cinco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</si>
  <si>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Prestar los servicios para la atención a la Primera Infancia en los Hogares Comunitarios de Bienestar HCB, de conformidad con el Manual Operativo de la Modalidad Comunitaria y el lineamiento técnico para la Primera Infancia y las directrices establecidad por el ICBF, en armonía con la Política de Estado para el desarrollo integral de la Primera Infancia "De Cero a Siempre"</t>
  </si>
  <si>
    <t>Prestar el servicio centro de desarrollo infantil CDI, de conformidad con el manual operativo de la modalidad institucional y las directrices establecidas por el icbf en armonia con la politica institucional de estado para el desarrollo  integral de la primera infancia de cero a siempre</t>
  </si>
  <si>
    <t>Prestar el servicio hogares infantiles HI, de conformidad con el manual operativo de la modalidad institucional y las directrices establecidas por el icbf en armonia con la politica institucional de estado para el desarrollo  integral de la primera infancia de cero a siempre</t>
  </si>
  <si>
    <t>11-0578-2020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</si>
</sst>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9" zoomScale="85" zoomScaleNormal="85" zoomScaleSheetLayoutView="40" zoomScalePageLayoutView="40" workbookViewId="0">
      <selection activeCell="A214" sqref="A21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4" t="s">
        <v>2654</v>
      </c>
      <c r="D2" s="215"/>
      <c r="E2" s="215"/>
      <c r="F2" s="215"/>
      <c r="G2" s="215"/>
      <c r="H2" s="215"/>
      <c r="I2" s="215"/>
      <c r="J2" s="215"/>
      <c r="K2" s="215"/>
      <c r="L2" s="235" t="s">
        <v>2640</v>
      </c>
      <c r="M2" s="235"/>
      <c r="N2" s="240" t="s">
        <v>2641</v>
      </c>
      <c r="O2" s="241"/>
    </row>
    <row r="3" spans="1:20" ht="33" customHeight="1" x14ac:dyDescent="0.3">
      <c r="A3" s="9"/>
      <c r="B3" s="8"/>
      <c r="C3" s="216"/>
      <c r="D3" s="217"/>
      <c r="E3" s="217"/>
      <c r="F3" s="217"/>
      <c r="G3" s="217"/>
      <c r="H3" s="217"/>
      <c r="I3" s="217"/>
      <c r="J3" s="217"/>
      <c r="K3" s="217"/>
      <c r="L3" s="242" t="s">
        <v>1</v>
      </c>
      <c r="M3" s="242"/>
      <c r="N3" s="242" t="s">
        <v>2642</v>
      </c>
      <c r="O3" s="244"/>
    </row>
    <row r="4" spans="1:20" ht="24.75" customHeight="1" thickBot="1" x14ac:dyDescent="0.35">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1" t="s">
        <v>2676</v>
      </c>
      <c r="D15" s="35"/>
      <c r="E15" s="35"/>
      <c r="F15" s="5"/>
      <c r="G15" s="32" t="s">
        <v>1168</v>
      </c>
      <c r="H15" s="102" t="s">
        <v>36</v>
      </c>
      <c r="I15" s="32" t="s">
        <v>2624</v>
      </c>
      <c r="J15" s="107" t="s">
        <v>2626</v>
      </c>
      <c r="L15" s="220" t="s">
        <v>8</v>
      </c>
      <c r="M15" s="220"/>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0" t="s">
        <v>21</v>
      </c>
      <c r="B17" s="201"/>
      <c r="C17" s="201"/>
      <c r="D17" s="201"/>
      <c r="E17" s="201"/>
      <c r="F17" s="201"/>
      <c r="G17" s="201"/>
      <c r="H17" s="200" t="s">
        <v>12</v>
      </c>
      <c r="I17" s="201"/>
      <c r="J17" s="201"/>
      <c r="K17" s="201"/>
      <c r="L17" s="201"/>
      <c r="M17" s="201"/>
      <c r="N17" s="201"/>
      <c r="O17" s="20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3">
      <c r="A20" s="9"/>
      <c r="B20" s="108">
        <v>860031909</v>
      </c>
      <c r="C20" s="5"/>
      <c r="D20" s="73"/>
      <c r="E20" s="5"/>
      <c r="F20" s="5"/>
      <c r="G20" s="5"/>
      <c r="H20" s="239"/>
      <c r="I20" s="144" t="s">
        <v>36</v>
      </c>
      <c r="J20" s="145" t="s">
        <v>56</v>
      </c>
      <c r="K20" s="146">
        <v>3983398868</v>
      </c>
      <c r="L20" s="147"/>
      <c r="M20" s="147"/>
      <c r="N20" s="130">
        <f>+(M20-L20)/30</f>
        <v>0</v>
      </c>
      <c r="O20" s="133"/>
      <c r="U20" s="129"/>
      <c r="V20" s="104">
        <f ca="1">NOW()</f>
        <v>44192.52124814815</v>
      </c>
      <c r="W20" s="104">
        <f ca="1">NOW()</f>
        <v>44192.52124814815</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7" t="s">
        <v>2</v>
      </c>
      <c r="C37" s="207"/>
      <c r="D37" s="207"/>
      <c r="E37" s="207"/>
      <c r="F37" s="207"/>
      <c r="G37" s="5"/>
      <c r="H37" s="124"/>
      <c r="I37" s="125"/>
      <c r="J37" s="125"/>
      <c r="K37" s="125"/>
      <c r="L37" s="125"/>
      <c r="M37" s="125"/>
      <c r="N37" s="125"/>
      <c r="O37" s="126"/>
    </row>
    <row r="38" spans="1:16" ht="21" customHeight="1" x14ac:dyDescent="0.3">
      <c r="A38" s="9"/>
      <c r="B38" s="234" t="str">
        <f>VLOOKUP(B20,EAS!A2:B1439,2,0)</f>
        <v>FE Y ALEGRIA DE COLOMBIA</v>
      </c>
      <c r="C38" s="234"/>
      <c r="D38" s="234"/>
      <c r="E38" s="234"/>
      <c r="F38" s="234"/>
      <c r="G38" s="5"/>
      <c r="H38" s="127"/>
      <c r="I38" s="243" t="s">
        <v>7</v>
      </c>
      <c r="J38" s="243"/>
      <c r="K38" s="243"/>
      <c r="L38" s="243"/>
      <c r="M38" s="243"/>
      <c r="N38" s="243"/>
      <c r="O38" s="128"/>
    </row>
    <row r="39" spans="1:16" ht="42.9" customHeight="1" thickBot="1" x14ac:dyDescent="0.35">
      <c r="A39" s="10"/>
      <c r="B39" s="11"/>
      <c r="C39" s="11"/>
      <c r="D39" s="11"/>
      <c r="E39" s="11"/>
      <c r="F39" s="11"/>
      <c r="G39" s="11"/>
      <c r="H39" s="10"/>
      <c r="I39" s="229" t="s">
        <v>2677</v>
      </c>
      <c r="J39" s="229"/>
      <c r="K39" s="229"/>
      <c r="L39" s="229"/>
      <c r="M39" s="229"/>
      <c r="N39" s="229"/>
      <c r="O39" s="12"/>
    </row>
    <row r="40" spans="1:16" ht="15" thickBot="1" x14ac:dyDescent="0.35"/>
    <row r="41" spans="1:16" s="19" customFormat="1" ht="31.5" customHeight="1" thickBot="1" x14ac:dyDescent="0.35">
      <c r="A41" s="200" t="s">
        <v>3</v>
      </c>
      <c r="B41" s="201"/>
      <c r="C41" s="201"/>
      <c r="D41" s="201"/>
      <c r="E41" s="201"/>
      <c r="F41" s="201"/>
      <c r="G41" s="201"/>
      <c r="H41" s="201"/>
      <c r="I41" s="201"/>
      <c r="J41" s="201"/>
      <c r="K41" s="201"/>
      <c r="L41" s="201"/>
      <c r="M41" s="201"/>
      <c r="N41" s="201"/>
      <c r="O41" s="202"/>
      <c r="P41" s="76"/>
    </row>
    <row r="42" spans="1:16" ht="8.25" customHeight="1" thickBot="1" x14ac:dyDescent="0.35"/>
    <row r="43" spans="1:16" s="19" customFormat="1" ht="31.5" customHeight="1" thickBot="1" x14ac:dyDescent="0.35">
      <c r="A43" s="178" t="s">
        <v>4</v>
      </c>
      <c r="B43" s="179"/>
      <c r="C43" s="179"/>
      <c r="D43" s="179"/>
      <c r="E43" s="179"/>
      <c r="F43" s="179"/>
      <c r="G43" s="179"/>
      <c r="H43" s="179"/>
      <c r="I43" s="179"/>
      <c r="J43" s="179"/>
      <c r="K43" s="179"/>
      <c r="L43" s="179"/>
      <c r="M43" s="179"/>
      <c r="N43" s="179"/>
      <c r="O43" s="180"/>
      <c r="P43" s="76"/>
    </row>
    <row r="44" spans="1:16" ht="15" customHeight="1" x14ac:dyDescent="0.3">
      <c r="A44" s="181" t="s">
        <v>2655</v>
      </c>
      <c r="B44" s="182"/>
      <c r="C44" s="182"/>
      <c r="D44" s="182"/>
      <c r="E44" s="182"/>
      <c r="F44" s="182"/>
      <c r="G44" s="182"/>
      <c r="H44" s="182"/>
      <c r="I44" s="182"/>
      <c r="J44" s="182"/>
      <c r="K44" s="182"/>
      <c r="L44" s="182"/>
      <c r="M44" s="182"/>
      <c r="N44" s="182"/>
      <c r="O44" s="183"/>
    </row>
    <row r="45" spans="1:16" x14ac:dyDescent="0.3">
      <c r="A45" s="184"/>
      <c r="B45" s="185"/>
      <c r="C45" s="185"/>
      <c r="D45" s="185"/>
      <c r="E45" s="185"/>
      <c r="F45" s="185"/>
      <c r="G45" s="185"/>
      <c r="H45" s="185"/>
      <c r="I45" s="185"/>
      <c r="J45" s="185"/>
      <c r="K45" s="185"/>
      <c r="L45" s="185"/>
      <c r="M45" s="185"/>
      <c r="N45" s="185"/>
      <c r="O45" s="18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7" t="s">
        <v>2665</v>
      </c>
      <c r="C48" s="110" t="s">
        <v>31</v>
      </c>
      <c r="D48" s="109" t="s">
        <v>2703</v>
      </c>
      <c r="E48" s="140">
        <v>28246</v>
      </c>
      <c r="F48" s="140">
        <v>28491</v>
      </c>
      <c r="G48" s="155">
        <f>IF(AND(E48&lt;&gt;"",F48&lt;&gt;""),((F48-E48)/30),"")</f>
        <v>8.1666666666666661</v>
      </c>
      <c r="H48" s="117" t="s">
        <v>2704</v>
      </c>
      <c r="I48" s="111" t="s">
        <v>887</v>
      </c>
      <c r="J48" s="111" t="s">
        <v>889</v>
      </c>
      <c r="K48" s="118">
        <v>460000</v>
      </c>
      <c r="L48" s="112" t="s">
        <v>2702</v>
      </c>
      <c r="M48" s="113">
        <v>1</v>
      </c>
      <c r="N48" s="112" t="s">
        <v>27</v>
      </c>
      <c r="O48" s="112" t="s">
        <v>1148</v>
      </c>
      <c r="P48" s="78"/>
    </row>
    <row r="49" spans="1:16" s="6" customFormat="1" ht="24.75" customHeight="1" x14ac:dyDescent="0.3">
      <c r="A49" s="138">
        <v>2</v>
      </c>
      <c r="B49" s="117" t="s">
        <v>2665</v>
      </c>
      <c r="C49" s="119" t="s">
        <v>31</v>
      </c>
      <c r="D49" s="116" t="s">
        <v>2678</v>
      </c>
      <c r="E49" s="140">
        <v>30864</v>
      </c>
      <c r="F49" s="140">
        <v>31229</v>
      </c>
      <c r="G49" s="155">
        <f t="shared" ref="G49:G50" si="2">IF(AND(E49&lt;&gt;"",F49&lt;&gt;""),((F49-E49)/30),"")</f>
        <v>12.166666666666666</v>
      </c>
      <c r="H49" s="117" t="s">
        <v>2679</v>
      </c>
      <c r="I49" s="116" t="s">
        <v>36</v>
      </c>
      <c r="J49" s="116" t="s">
        <v>56</v>
      </c>
      <c r="K49" s="118">
        <v>3607134</v>
      </c>
      <c r="L49" s="119" t="s">
        <v>2702</v>
      </c>
      <c r="M49" s="113">
        <v>1</v>
      </c>
      <c r="N49" s="119" t="s">
        <v>27</v>
      </c>
      <c r="O49" s="119" t="s">
        <v>1148</v>
      </c>
      <c r="P49" s="78"/>
    </row>
    <row r="50" spans="1:16" s="6" customFormat="1" ht="24.75" customHeight="1" x14ac:dyDescent="0.3">
      <c r="A50" s="138">
        <v>3</v>
      </c>
      <c r="B50" s="117" t="s">
        <v>2665</v>
      </c>
      <c r="C50" s="119" t="s">
        <v>31</v>
      </c>
      <c r="D50" s="116" t="s">
        <v>2680</v>
      </c>
      <c r="E50" s="140">
        <v>31594</v>
      </c>
      <c r="F50" s="140">
        <v>31777</v>
      </c>
      <c r="G50" s="155">
        <f t="shared" si="2"/>
        <v>6.1</v>
      </c>
      <c r="H50" s="117" t="s">
        <v>2679</v>
      </c>
      <c r="I50" s="116" t="s">
        <v>36</v>
      </c>
      <c r="J50" s="116" t="s">
        <v>56</v>
      </c>
      <c r="K50" s="118">
        <v>4091918</v>
      </c>
      <c r="L50" s="119" t="s">
        <v>1148</v>
      </c>
      <c r="M50" s="113">
        <v>1</v>
      </c>
      <c r="N50" s="119" t="s">
        <v>27</v>
      </c>
      <c r="O50" s="119" t="s">
        <v>1148</v>
      </c>
      <c r="P50" s="78"/>
    </row>
    <row r="51" spans="1:16" s="6" customFormat="1" ht="24.75" customHeight="1" outlineLevel="1" x14ac:dyDescent="0.3">
      <c r="A51" s="138">
        <v>4</v>
      </c>
      <c r="B51" s="117" t="s">
        <v>2665</v>
      </c>
      <c r="C51" s="119" t="s">
        <v>31</v>
      </c>
      <c r="D51" s="116" t="s">
        <v>2681</v>
      </c>
      <c r="E51" s="140">
        <v>31778</v>
      </c>
      <c r="F51" s="140">
        <v>32142</v>
      </c>
      <c r="G51" s="155">
        <f t="shared" ref="G51:G107" si="3">IF(AND(E51&lt;&gt;"",F51&lt;&gt;""),((F51-E51)/30),"")</f>
        <v>12.133333333333333</v>
      </c>
      <c r="H51" s="115" t="s">
        <v>2679</v>
      </c>
      <c r="I51" s="116" t="s">
        <v>36</v>
      </c>
      <c r="J51" s="116" t="s">
        <v>56</v>
      </c>
      <c r="K51" s="118">
        <v>8144374</v>
      </c>
      <c r="L51" s="119" t="s">
        <v>1148</v>
      </c>
      <c r="M51" s="113">
        <v>1</v>
      </c>
      <c r="N51" s="119" t="s">
        <v>27</v>
      </c>
      <c r="O51" s="119" t="s">
        <v>1148</v>
      </c>
      <c r="P51" s="78"/>
    </row>
    <row r="52" spans="1:16" s="7" customFormat="1" ht="24.75" customHeight="1" outlineLevel="1" x14ac:dyDescent="0.3">
      <c r="A52" s="139">
        <v>5</v>
      </c>
      <c r="B52" s="117" t="s">
        <v>2665</v>
      </c>
      <c r="C52" s="119" t="s">
        <v>31</v>
      </c>
      <c r="D52" s="116" t="s">
        <v>2682</v>
      </c>
      <c r="E52" s="140">
        <v>32143</v>
      </c>
      <c r="F52" s="140">
        <v>32416</v>
      </c>
      <c r="G52" s="155">
        <f t="shared" si="3"/>
        <v>9.1</v>
      </c>
      <c r="H52" s="117" t="s">
        <v>2679</v>
      </c>
      <c r="I52" s="116" t="s">
        <v>36</v>
      </c>
      <c r="J52" s="116" t="s">
        <v>56</v>
      </c>
      <c r="K52" s="118">
        <v>7997493</v>
      </c>
      <c r="L52" s="119" t="s">
        <v>1148</v>
      </c>
      <c r="M52" s="113">
        <v>1</v>
      </c>
      <c r="N52" s="119" t="s">
        <v>27</v>
      </c>
      <c r="O52" s="119" t="s">
        <v>1148</v>
      </c>
      <c r="P52" s="79"/>
    </row>
    <row r="53" spans="1:16" s="7" customFormat="1" ht="24.75" customHeight="1" outlineLevel="1" x14ac:dyDescent="0.3">
      <c r="A53" s="139">
        <v>6</v>
      </c>
      <c r="B53" s="117" t="s">
        <v>2665</v>
      </c>
      <c r="C53" s="119" t="s">
        <v>31</v>
      </c>
      <c r="D53" s="116" t="s">
        <v>2683</v>
      </c>
      <c r="E53" s="140">
        <v>32874</v>
      </c>
      <c r="F53" s="140">
        <v>33238</v>
      </c>
      <c r="G53" s="155">
        <f t="shared" si="3"/>
        <v>12.133333333333333</v>
      </c>
      <c r="H53" s="115" t="s">
        <v>2679</v>
      </c>
      <c r="I53" s="116" t="s">
        <v>36</v>
      </c>
      <c r="J53" s="116" t="s">
        <v>56</v>
      </c>
      <c r="K53" s="118">
        <v>33676789</v>
      </c>
      <c r="L53" s="119" t="s">
        <v>1148</v>
      </c>
      <c r="M53" s="113">
        <v>1</v>
      </c>
      <c r="N53" s="119" t="s">
        <v>27</v>
      </c>
      <c r="O53" s="119" t="s">
        <v>1148</v>
      </c>
      <c r="P53" s="79"/>
    </row>
    <row r="54" spans="1:16" s="7" customFormat="1" ht="24.75" customHeight="1" outlineLevel="1" x14ac:dyDescent="0.3">
      <c r="A54" s="139">
        <v>7</v>
      </c>
      <c r="B54" s="117" t="s">
        <v>2665</v>
      </c>
      <c r="C54" s="119" t="s">
        <v>31</v>
      </c>
      <c r="D54" s="116" t="s">
        <v>2685</v>
      </c>
      <c r="E54" s="140">
        <v>33270</v>
      </c>
      <c r="F54" s="140">
        <v>33359</v>
      </c>
      <c r="G54" s="155">
        <f t="shared" si="3"/>
        <v>2.9666666666666668</v>
      </c>
      <c r="H54" s="115" t="s">
        <v>2679</v>
      </c>
      <c r="I54" s="116" t="s">
        <v>36</v>
      </c>
      <c r="J54" s="116" t="s">
        <v>56</v>
      </c>
      <c r="K54" s="118">
        <v>1669732</v>
      </c>
      <c r="L54" s="119" t="s">
        <v>1148</v>
      </c>
      <c r="M54" s="113">
        <v>1</v>
      </c>
      <c r="N54" s="119" t="s">
        <v>27</v>
      </c>
      <c r="O54" s="119" t="s">
        <v>1148</v>
      </c>
      <c r="P54" s="79"/>
    </row>
    <row r="55" spans="1:16" s="7" customFormat="1" ht="24.75" customHeight="1" outlineLevel="1" x14ac:dyDescent="0.3">
      <c r="A55" s="139">
        <v>8</v>
      </c>
      <c r="B55" s="117" t="s">
        <v>2665</v>
      </c>
      <c r="C55" s="119" t="s">
        <v>31</v>
      </c>
      <c r="D55" s="116" t="s">
        <v>2684</v>
      </c>
      <c r="E55" s="140">
        <v>33410</v>
      </c>
      <c r="F55" s="140">
        <v>33694</v>
      </c>
      <c r="G55" s="155">
        <f t="shared" si="3"/>
        <v>9.4666666666666668</v>
      </c>
      <c r="H55" s="115" t="s">
        <v>2679</v>
      </c>
      <c r="I55" s="116" t="s">
        <v>36</v>
      </c>
      <c r="J55" s="116" t="s">
        <v>56</v>
      </c>
      <c r="K55" s="114">
        <v>8543747</v>
      </c>
      <c r="L55" s="119" t="s">
        <v>1148</v>
      </c>
      <c r="M55" s="113">
        <v>1</v>
      </c>
      <c r="N55" s="119" t="s">
        <v>27</v>
      </c>
      <c r="O55" s="119" t="s">
        <v>1148</v>
      </c>
      <c r="P55" s="79"/>
    </row>
    <row r="56" spans="1:16" s="7" customFormat="1" ht="24.75" customHeight="1" outlineLevel="1" x14ac:dyDescent="0.3">
      <c r="A56" s="139">
        <v>9</v>
      </c>
      <c r="B56" s="117" t="s">
        <v>2665</v>
      </c>
      <c r="C56" s="119" t="s">
        <v>31</v>
      </c>
      <c r="D56" s="116" t="s">
        <v>2686</v>
      </c>
      <c r="E56" s="140">
        <v>33635</v>
      </c>
      <c r="F56" s="140">
        <v>33969</v>
      </c>
      <c r="G56" s="155">
        <f t="shared" si="3"/>
        <v>11.133333333333333</v>
      </c>
      <c r="H56" s="117" t="s">
        <v>2687</v>
      </c>
      <c r="I56" s="116" t="s">
        <v>36</v>
      </c>
      <c r="J56" s="116" t="s">
        <v>56</v>
      </c>
      <c r="K56" s="114">
        <v>15430760</v>
      </c>
      <c r="L56" s="119" t="s">
        <v>1148</v>
      </c>
      <c r="M56" s="113">
        <v>1</v>
      </c>
      <c r="N56" s="119" t="s">
        <v>27</v>
      </c>
      <c r="O56" s="119" t="s">
        <v>1148</v>
      </c>
      <c r="P56" s="79"/>
    </row>
    <row r="57" spans="1:16" s="7" customFormat="1" ht="24.75" customHeight="1" outlineLevel="1" x14ac:dyDescent="0.3">
      <c r="A57" s="139">
        <v>10</v>
      </c>
      <c r="B57" s="117" t="s">
        <v>2665</v>
      </c>
      <c r="C57" s="119" t="s">
        <v>31</v>
      </c>
      <c r="D57" s="116" t="s">
        <v>2688</v>
      </c>
      <c r="E57" s="140">
        <v>33973</v>
      </c>
      <c r="F57" s="140">
        <v>34334</v>
      </c>
      <c r="G57" s="155">
        <f t="shared" si="3"/>
        <v>12.033333333333333</v>
      </c>
      <c r="H57" s="117" t="s">
        <v>2689</v>
      </c>
      <c r="I57" s="116" t="s">
        <v>36</v>
      </c>
      <c r="J57" s="116" t="s">
        <v>56</v>
      </c>
      <c r="K57" s="114">
        <v>3817000</v>
      </c>
      <c r="L57" s="119" t="s">
        <v>1148</v>
      </c>
      <c r="M57" s="113">
        <v>1</v>
      </c>
      <c r="N57" s="119" t="s">
        <v>27</v>
      </c>
      <c r="O57" s="119" t="s">
        <v>1148</v>
      </c>
      <c r="P57" s="79"/>
    </row>
    <row r="58" spans="1:16" s="7" customFormat="1" ht="24.75" customHeight="1" outlineLevel="1" x14ac:dyDescent="0.3">
      <c r="A58" s="139">
        <v>11</v>
      </c>
      <c r="B58" s="117" t="s">
        <v>2665</v>
      </c>
      <c r="C58" s="119" t="s">
        <v>31</v>
      </c>
      <c r="D58" s="116" t="s">
        <v>2690</v>
      </c>
      <c r="E58" s="140">
        <v>36172</v>
      </c>
      <c r="F58" s="140">
        <v>36525</v>
      </c>
      <c r="G58" s="155">
        <f t="shared" si="3"/>
        <v>11.766666666666667</v>
      </c>
      <c r="H58" s="117" t="s">
        <v>2691</v>
      </c>
      <c r="I58" s="116" t="s">
        <v>36</v>
      </c>
      <c r="J58" s="116" t="s">
        <v>56</v>
      </c>
      <c r="K58" s="118">
        <v>125083134</v>
      </c>
      <c r="L58" s="119" t="s">
        <v>1148</v>
      </c>
      <c r="M58" s="113">
        <v>1</v>
      </c>
      <c r="N58" s="119" t="s">
        <v>27</v>
      </c>
      <c r="O58" s="119" t="s">
        <v>1148</v>
      </c>
      <c r="P58" s="79"/>
    </row>
    <row r="59" spans="1:16" s="7" customFormat="1" ht="24.75" customHeight="1" outlineLevel="1" x14ac:dyDescent="0.3">
      <c r="A59" s="139">
        <v>12</v>
      </c>
      <c r="B59" s="117" t="s">
        <v>2665</v>
      </c>
      <c r="C59" s="119" t="s">
        <v>31</v>
      </c>
      <c r="D59" s="116" t="s">
        <v>2692</v>
      </c>
      <c r="E59" s="140">
        <v>41256</v>
      </c>
      <c r="F59" s="140">
        <v>41621</v>
      </c>
      <c r="G59" s="155">
        <f t="shared" si="3"/>
        <v>12.166666666666666</v>
      </c>
      <c r="H59" s="117" t="s">
        <v>2693</v>
      </c>
      <c r="I59" s="116" t="s">
        <v>36</v>
      </c>
      <c r="J59" s="116" t="s">
        <v>56</v>
      </c>
      <c r="K59" s="118">
        <v>3104647207</v>
      </c>
      <c r="L59" s="119" t="s">
        <v>1148</v>
      </c>
      <c r="M59" s="113">
        <v>1</v>
      </c>
      <c r="N59" s="119" t="s">
        <v>27</v>
      </c>
      <c r="O59" s="119" t="s">
        <v>1148</v>
      </c>
      <c r="P59" s="79"/>
    </row>
    <row r="60" spans="1:16" s="7" customFormat="1" ht="24.75" customHeight="1" outlineLevel="1" x14ac:dyDescent="0.3">
      <c r="A60" s="139">
        <v>13</v>
      </c>
      <c r="B60" s="117" t="s">
        <v>2665</v>
      </c>
      <c r="C60" s="119" t="s">
        <v>31</v>
      </c>
      <c r="D60" s="116" t="s">
        <v>2694</v>
      </c>
      <c r="E60" s="140">
        <v>42035</v>
      </c>
      <c r="F60" s="140">
        <v>42369</v>
      </c>
      <c r="G60" s="155">
        <f t="shared" si="3"/>
        <v>11.133333333333333</v>
      </c>
      <c r="H60" s="117" t="s">
        <v>2695</v>
      </c>
      <c r="I60" s="116" t="s">
        <v>36</v>
      </c>
      <c r="J60" s="116" t="s">
        <v>56</v>
      </c>
      <c r="K60" s="118">
        <v>2100419862</v>
      </c>
      <c r="L60" s="119" t="s">
        <v>1148</v>
      </c>
      <c r="M60" s="113">
        <v>1</v>
      </c>
      <c r="N60" s="119" t="s">
        <v>27</v>
      </c>
      <c r="O60" s="119" t="s">
        <v>1148</v>
      </c>
      <c r="P60" s="79"/>
    </row>
    <row r="61" spans="1:16" s="7" customFormat="1" ht="24.75" customHeight="1" outlineLevel="1" x14ac:dyDescent="0.3">
      <c r="A61" s="139">
        <v>14</v>
      </c>
      <c r="B61" s="117" t="s">
        <v>2665</v>
      </c>
      <c r="C61" s="119" t="s">
        <v>31</v>
      </c>
      <c r="D61" s="116" t="s">
        <v>2696</v>
      </c>
      <c r="E61" s="140">
        <v>42675</v>
      </c>
      <c r="F61" s="140">
        <v>43039</v>
      </c>
      <c r="G61" s="155">
        <f t="shared" si="3"/>
        <v>12.133333333333333</v>
      </c>
      <c r="H61" s="117" t="s">
        <v>2697</v>
      </c>
      <c r="I61" s="116" t="s">
        <v>36</v>
      </c>
      <c r="J61" s="116" t="s">
        <v>56</v>
      </c>
      <c r="K61" s="118">
        <v>2517836154</v>
      </c>
      <c r="L61" s="119" t="s">
        <v>1148</v>
      </c>
      <c r="M61" s="113">
        <v>1</v>
      </c>
      <c r="N61" s="119" t="s">
        <v>27</v>
      </c>
      <c r="O61" s="119" t="s">
        <v>1148</v>
      </c>
      <c r="P61" s="79"/>
    </row>
    <row r="62" spans="1:16" s="7" customFormat="1" ht="24.75" customHeight="1" outlineLevel="1" x14ac:dyDescent="0.3">
      <c r="A62" s="139">
        <v>15</v>
      </c>
      <c r="B62" s="117" t="s">
        <v>2665</v>
      </c>
      <c r="C62" s="119" t="s">
        <v>31</v>
      </c>
      <c r="D62" s="116" t="s">
        <v>2698</v>
      </c>
      <c r="E62" s="140">
        <v>43040</v>
      </c>
      <c r="F62" s="140">
        <v>43404</v>
      </c>
      <c r="G62" s="155">
        <f t="shared" si="3"/>
        <v>12.133333333333333</v>
      </c>
      <c r="H62" s="117" t="s">
        <v>2697</v>
      </c>
      <c r="I62" s="116" t="s">
        <v>36</v>
      </c>
      <c r="J62" s="116" t="s">
        <v>56</v>
      </c>
      <c r="K62" s="118">
        <v>3118407358</v>
      </c>
      <c r="L62" s="119" t="s">
        <v>1148</v>
      </c>
      <c r="M62" s="113">
        <v>1</v>
      </c>
      <c r="N62" s="119" t="s">
        <v>27</v>
      </c>
      <c r="O62" s="119" t="s">
        <v>1148</v>
      </c>
      <c r="P62" s="79"/>
    </row>
    <row r="63" spans="1:16" s="7" customFormat="1" ht="24.75" customHeight="1" outlineLevel="1" x14ac:dyDescent="0.3">
      <c r="A63" s="139">
        <v>16</v>
      </c>
      <c r="B63" s="117" t="s">
        <v>2665</v>
      </c>
      <c r="C63" s="119" t="s">
        <v>31</v>
      </c>
      <c r="D63" s="116" t="s">
        <v>2699</v>
      </c>
      <c r="E63" s="140">
        <v>43399</v>
      </c>
      <c r="F63" s="140">
        <v>43442</v>
      </c>
      <c r="G63" s="155">
        <f t="shared" si="3"/>
        <v>1.4333333333333333</v>
      </c>
      <c r="H63" s="117" t="s">
        <v>2697</v>
      </c>
      <c r="I63" s="116" t="s">
        <v>36</v>
      </c>
      <c r="J63" s="116" t="s">
        <v>56</v>
      </c>
      <c r="K63" s="118">
        <v>327024468</v>
      </c>
      <c r="L63" s="119" t="s">
        <v>1148</v>
      </c>
      <c r="M63" s="113">
        <v>1</v>
      </c>
      <c r="N63" s="119" t="s">
        <v>27</v>
      </c>
      <c r="O63" s="119" t="s">
        <v>1148</v>
      </c>
      <c r="P63" s="79"/>
    </row>
    <row r="64" spans="1:16" s="7" customFormat="1" ht="24.75" customHeight="1" outlineLevel="1" x14ac:dyDescent="0.3">
      <c r="A64" s="139">
        <v>17</v>
      </c>
      <c r="B64" s="117" t="s">
        <v>2665</v>
      </c>
      <c r="C64" s="119" t="s">
        <v>31</v>
      </c>
      <c r="D64" s="116" t="s">
        <v>2700</v>
      </c>
      <c r="E64" s="140">
        <v>43486</v>
      </c>
      <c r="F64" s="140">
        <v>43812</v>
      </c>
      <c r="G64" s="155">
        <f t="shared" si="3"/>
        <v>10.866666666666667</v>
      </c>
      <c r="H64" s="117" t="s">
        <v>2697</v>
      </c>
      <c r="I64" s="116" t="s">
        <v>36</v>
      </c>
      <c r="J64" s="116" t="s">
        <v>56</v>
      </c>
      <c r="K64" s="118">
        <v>3025152771</v>
      </c>
      <c r="L64" s="119" t="s">
        <v>1148</v>
      </c>
      <c r="M64" s="113">
        <v>1</v>
      </c>
      <c r="N64" s="119" t="s">
        <v>27</v>
      </c>
      <c r="O64" s="119" t="s">
        <v>1148</v>
      </c>
      <c r="P64" s="79"/>
    </row>
    <row r="65" spans="1:16" s="7" customFormat="1" ht="24.75" customHeight="1" outlineLevel="1" x14ac:dyDescent="0.3">
      <c r="A65" s="139">
        <v>18</v>
      </c>
      <c r="B65" s="117"/>
      <c r="C65" s="119"/>
      <c r="D65" s="63"/>
      <c r="E65" s="140"/>
      <c r="F65" s="140"/>
      <c r="G65" s="155" t="str">
        <f t="shared" si="3"/>
        <v/>
      </c>
      <c r="H65" s="64"/>
      <c r="I65" s="116"/>
      <c r="J65" s="116"/>
      <c r="K65" s="66"/>
      <c r="L65" s="119"/>
      <c r="M65" s="113"/>
      <c r="N65" s="119"/>
      <c r="O65" s="119"/>
      <c r="P65" s="79"/>
    </row>
    <row r="66" spans="1:16" s="7" customFormat="1" ht="24.75" customHeight="1" outlineLevel="1" x14ac:dyDescent="0.3">
      <c r="A66" s="139">
        <v>19</v>
      </c>
      <c r="B66" s="117"/>
      <c r="C66" s="119"/>
      <c r="D66" s="63"/>
      <c r="E66" s="140"/>
      <c r="F66" s="140"/>
      <c r="G66" s="155" t="str">
        <f t="shared" si="3"/>
        <v/>
      </c>
      <c r="H66" s="64"/>
      <c r="I66" s="116"/>
      <c r="J66" s="116"/>
      <c r="K66" s="66"/>
      <c r="L66" s="119"/>
      <c r="M66" s="113"/>
      <c r="N66" s="119"/>
      <c r="O66" s="119"/>
      <c r="P66" s="79"/>
    </row>
    <row r="67" spans="1:16" s="7" customFormat="1" ht="24.75" customHeight="1" outlineLevel="1" x14ac:dyDescent="0.3">
      <c r="A67" s="139">
        <v>20</v>
      </c>
      <c r="B67" s="117"/>
      <c r="C67" s="119"/>
      <c r="D67" s="63"/>
      <c r="E67" s="140"/>
      <c r="F67" s="140"/>
      <c r="G67" s="155" t="str">
        <f t="shared" si="3"/>
        <v/>
      </c>
      <c r="H67" s="64"/>
      <c r="I67" s="116"/>
      <c r="J67" s="116"/>
      <c r="K67" s="66"/>
      <c r="L67" s="119"/>
      <c r="M67" s="113"/>
      <c r="N67" s="119"/>
      <c r="O67" s="119"/>
      <c r="P67" s="79"/>
    </row>
    <row r="68" spans="1:16" s="7" customFormat="1" ht="24.75" customHeight="1" outlineLevel="1" x14ac:dyDescent="0.3">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3">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3">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3">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3">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3">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3">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3">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3">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3">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3">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3">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3">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3">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3">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3">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3">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3">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3">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3">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3">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3">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3">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3">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3">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3">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3">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3">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3">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3">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3">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8" t="s">
        <v>2633</v>
      </c>
      <c r="B109" s="179"/>
      <c r="C109" s="179"/>
      <c r="D109" s="179"/>
      <c r="E109" s="179"/>
      <c r="F109" s="179"/>
      <c r="G109" s="179"/>
      <c r="H109" s="179"/>
      <c r="I109" s="179"/>
      <c r="J109" s="179"/>
      <c r="K109" s="179"/>
      <c r="L109" s="179"/>
      <c r="M109" s="179"/>
      <c r="N109" s="179"/>
      <c r="O109" s="180"/>
      <c r="P109" s="76"/>
    </row>
    <row r="110" spans="1:16" ht="15" customHeight="1" x14ac:dyDescent="0.3">
      <c r="A110" s="181" t="s">
        <v>2656</v>
      </c>
      <c r="B110" s="182"/>
      <c r="C110" s="182"/>
      <c r="D110" s="182"/>
      <c r="E110" s="182"/>
      <c r="F110" s="182"/>
      <c r="G110" s="182"/>
      <c r="H110" s="182"/>
      <c r="I110" s="182"/>
      <c r="J110" s="182"/>
      <c r="K110" s="182"/>
      <c r="L110" s="182"/>
      <c r="M110" s="182"/>
      <c r="N110" s="182"/>
      <c r="O110" s="183"/>
    </row>
    <row r="111" spans="1:16" ht="15" thickBot="1" x14ac:dyDescent="0.35">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5">
      <c r="I112" s="192" t="s">
        <v>9</v>
      </c>
      <c r="J112" s="193"/>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6" t="s">
        <v>2708</v>
      </c>
      <c r="E114" s="140">
        <v>43882</v>
      </c>
      <c r="F114" s="140">
        <v>44196</v>
      </c>
      <c r="G114" s="155">
        <f>IF(AND(E114&lt;&gt;"",F114&lt;&gt;""),((F114-E114)/30),"")</f>
        <v>10.466666666666667</v>
      </c>
      <c r="H114" s="117" t="s">
        <v>2717</v>
      </c>
      <c r="I114" s="116" t="s">
        <v>64</v>
      </c>
      <c r="J114" s="116" t="s">
        <v>377</v>
      </c>
      <c r="K114" s="118">
        <v>1233708438</v>
      </c>
      <c r="L114" s="100">
        <f>+IF(AND(K114&gt;0,O114="Ejecución"),(K114/877802)*Tabla28[[#This Row],[% participación]],IF(AND(K114&gt;0,O114&lt;&gt;"Ejecución"),"-",""))</f>
        <v>1405.451842214987</v>
      </c>
      <c r="M114" s="119" t="s">
        <v>1148</v>
      </c>
      <c r="N114" s="168">
        <v>1</v>
      </c>
      <c r="O114" s="157" t="s">
        <v>1150</v>
      </c>
      <c r="P114" s="78"/>
    </row>
    <row r="115" spans="1:16" s="6" customFormat="1" ht="24.75" customHeight="1" x14ac:dyDescent="0.3">
      <c r="A115" s="138">
        <v>2</v>
      </c>
      <c r="B115" s="156" t="s">
        <v>2665</v>
      </c>
      <c r="C115" s="158" t="s">
        <v>31</v>
      </c>
      <c r="D115" s="116" t="s">
        <v>2725</v>
      </c>
      <c r="E115" s="140">
        <v>43885</v>
      </c>
      <c r="F115" s="140">
        <v>44196</v>
      </c>
      <c r="G115" s="155">
        <f t="shared" ref="G115:G116" si="4">IF(AND(E115&lt;&gt;"",F115&lt;&gt;""),((F115-E115)/30),"")</f>
        <v>10.366666666666667</v>
      </c>
      <c r="H115" s="117" t="s">
        <v>2718</v>
      </c>
      <c r="I115" s="116" t="s">
        <v>1156</v>
      </c>
      <c r="J115" s="116" t="s">
        <v>1153</v>
      </c>
      <c r="K115" s="68">
        <v>6267350989</v>
      </c>
      <c r="L115" s="100">
        <f>+IF(AND(K115&gt;0,O115="Ejecución"),(K115/877802)*Tabla28[[#This Row],[% participación]],IF(AND(K115&gt;0,O115&lt;&gt;"Ejecución"),"-",""))</f>
        <v>7139.8230910843222</v>
      </c>
      <c r="M115" s="119" t="s">
        <v>1148</v>
      </c>
      <c r="N115" s="168">
        <v>1</v>
      </c>
      <c r="O115" s="157" t="s">
        <v>1150</v>
      </c>
      <c r="P115" s="78"/>
    </row>
    <row r="116" spans="1:16" s="6" customFormat="1" ht="24.75" customHeight="1" x14ac:dyDescent="0.3">
      <c r="A116" s="138">
        <v>3</v>
      </c>
      <c r="B116" s="156" t="s">
        <v>2665</v>
      </c>
      <c r="C116" s="158" t="s">
        <v>31</v>
      </c>
      <c r="D116" s="116" t="s">
        <v>2709</v>
      </c>
      <c r="E116" s="140">
        <v>43885</v>
      </c>
      <c r="F116" s="140">
        <v>44196</v>
      </c>
      <c r="G116" s="155">
        <f t="shared" si="4"/>
        <v>10.366666666666667</v>
      </c>
      <c r="H116" s="117" t="s">
        <v>2719</v>
      </c>
      <c r="I116" s="116" t="s">
        <v>163</v>
      </c>
      <c r="J116" s="116" t="s">
        <v>165</v>
      </c>
      <c r="K116" s="68">
        <v>2630819821</v>
      </c>
      <c r="L116" s="100">
        <f>+IF(AND(K116&gt;0,O116="Ejecución"),(K116/877802)*Tabla28[[#This Row],[% participación]],IF(AND(K116&gt;0,O116&lt;&gt;"Ejecución"),"-",""))</f>
        <v>2997.0538014267454</v>
      </c>
      <c r="M116" s="119" t="s">
        <v>1148</v>
      </c>
      <c r="N116" s="168">
        <v>1</v>
      </c>
      <c r="O116" s="157" t="s">
        <v>1150</v>
      </c>
      <c r="P116" s="78"/>
    </row>
    <row r="117" spans="1:16" s="6" customFormat="1" ht="24.75" customHeight="1" outlineLevel="1" x14ac:dyDescent="0.3">
      <c r="A117" s="138">
        <v>4</v>
      </c>
      <c r="B117" s="156" t="s">
        <v>2665</v>
      </c>
      <c r="C117" s="158" t="s">
        <v>31</v>
      </c>
      <c r="D117" s="116" t="s">
        <v>2710</v>
      </c>
      <c r="E117" s="140">
        <v>43881</v>
      </c>
      <c r="F117" s="140">
        <v>44196</v>
      </c>
      <c r="G117" s="155">
        <f t="shared" ref="G117:G159" si="5">IF(AND(E117&lt;&gt;"",F117&lt;&gt;""),((F117-E117)/30),"")</f>
        <v>10.5</v>
      </c>
      <c r="H117" s="117" t="s">
        <v>2720</v>
      </c>
      <c r="I117" s="116" t="s">
        <v>887</v>
      </c>
      <c r="J117" s="116" t="s">
        <v>889</v>
      </c>
      <c r="K117" s="68">
        <v>558108896</v>
      </c>
      <c r="L117" s="100">
        <f>+IF(AND(K117&gt;0,O117="Ejecución"),(K117/877802)*Tabla28[[#This Row],[% participación]],IF(AND(K117&gt;0,O117&lt;&gt;"Ejecución"),"-",""))</f>
        <v>635.80271633010636</v>
      </c>
      <c r="M117" s="119" t="s">
        <v>1148</v>
      </c>
      <c r="N117" s="168">
        <v>1</v>
      </c>
      <c r="O117" s="157" t="s">
        <v>1150</v>
      </c>
      <c r="P117" s="78"/>
    </row>
    <row r="118" spans="1:16" s="7" customFormat="1" ht="24.75" customHeight="1" outlineLevel="1" x14ac:dyDescent="0.3">
      <c r="A118" s="139">
        <v>5</v>
      </c>
      <c r="B118" s="156" t="s">
        <v>2665</v>
      </c>
      <c r="C118" s="158" t="s">
        <v>31</v>
      </c>
      <c r="D118" s="116" t="s">
        <v>2711</v>
      </c>
      <c r="E118" s="140">
        <v>43885</v>
      </c>
      <c r="F118" s="140">
        <v>44196</v>
      </c>
      <c r="G118" s="155">
        <f t="shared" si="5"/>
        <v>10.366666666666667</v>
      </c>
      <c r="H118" s="117" t="s">
        <v>2721</v>
      </c>
      <c r="I118" s="116" t="s">
        <v>1157</v>
      </c>
      <c r="J118" s="116" t="s">
        <v>845</v>
      </c>
      <c r="K118" s="68">
        <v>679695300</v>
      </c>
      <c r="L118" s="100">
        <f>+IF(AND(K118&gt;0,O118="Ejecución"),(K118/877802)*Tabla28[[#This Row],[% participación]],IF(AND(K118&gt;0,O118&lt;&gt;"Ejecución"),"-",""))</f>
        <v>774.3150505467064</v>
      </c>
      <c r="M118" s="119" t="s">
        <v>1148</v>
      </c>
      <c r="N118" s="168">
        <v>1</v>
      </c>
      <c r="O118" s="157" t="s">
        <v>1150</v>
      </c>
      <c r="P118" s="79"/>
    </row>
    <row r="119" spans="1:16" s="7" customFormat="1" ht="24.75" customHeight="1" outlineLevel="1" x14ac:dyDescent="0.3">
      <c r="A119" s="139">
        <v>6</v>
      </c>
      <c r="B119" s="156" t="s">
        <v>2665</v>
      </c>
      <c r="C119" s="158" t="s">
        <v>31</v>
      </c>
      <c r="D119" s="116" t="s">
        <v>2712</v>
      </c>
      <c r="E119" s="140">
        <v>44166</v>
      </c>
      <c r="F119" s="140">
        <v>44773</v>
      </c>
      <c r="G119" s="155">
        <f t="shared" si="5"/>
        <v>20.233333333333334</v>
      </c>
      <c r="H119" s="117" t="s">
        <v>2722</v>
      </c>
      <c r="I119" s="116" t="s">
        <v>1157</v>
      </c>
      <c r="J119" s="116" t="s">
        <v>837</v>
      </c>
      <c r="K119" s="68">
        <v>1255721089</v>
      </c>
      <c r="L119" s="100">
        <f>+IF(AND(K119&gt;0,O119="Ejecución"),(K119/877802)*Tabla28[[#This Row],[% participación]],IF(AND(K119&gt;0,O119&lt;&gt;"Ejecución"),"-",""))</f>
        <v>1430.5288538873231</v>
      </c>
      <c r="M119" s="119" t="s">
        <v>1148</v>
      </c>
      <c r="N119" s="168">
        <v>1</v>
      </c>
      <c r="O119" s="157" t="s">
        <v>1150</v>
      </c>
      <c r="P119" s="79"/>
    </row>
    <row r="120" spans="1:16" s="7" customFormat="1" ht="24.75" customHeight="1" outlineLevel="1" x14ac:dyDescent="0.3">
      <c r="A120" s="139">
        <v>7</v>
      </c>
      <c r="B120" s="156" t="s">
        <v>2665</v>
      </c>
      <c r="C120" s="158" t="s">
        <v>31</v>
      </c>
      <c r="D120" s="116" t="s">
        <v>2713</v>
      </c>
      <c r="E120" s="140">
        <v>43882</v>
      </c>
      <c r="F120" s="140">
        <v>44196</v>
      </c>
      <c r="G120" s="155">
        <f t="shared" si="5"/>
        <v>10.466666666666667</v>
      </c>
      <c r="H120" s="117" t="s">
        <v>2723</v>
      </c>
      <c r="I120" s="116" t="s">
        <v>1155</v>
      </c>
      <c r="J120" s="116" t="s">
        <v>1035</v>
      </c>
      <c r="K120" s="68">
        <v>1133220352</v>
      </c>
      <c r="L120" s="100">
        <f>+IF(AND(K120&gt;0,O120="Ejecución"),(K120/877802)*Tabla28[[#This Row],[% participación]],IF(AND(K120&gt;0,O120&lt;&gt;"Ejecución"),"-",""))</f>
        <v>1290.9749032241896</v>
      </c>
      <c r="M120" s="119" t="s">
        <v>1148</v>
      </c>
      <c r="N120" s="168">
        <v>1</v>
      </c>
      <c r="O120" s="157" t="s">
        <v>1150</v>
      </c>
      <c r="P120" s="79"/>
    </row>
    <row r="121" spans="1:16" s="7" customFormat="1" ht="24.75" customHeight="1" outlineLevel="1" x14ac:dyDescent="0.3">
      <c r="A121" s="139">
        <v>8</v>
      </c>
      <c r="B121" s="156" t="s">
        <v>2665</v>
      </c>
      <c r="C121" s="158" t="s">
        <v>31</v>
      </c>
      <c r="D121" s="116" t="s">
        <v>2714</v>
      </c>
      <c r="E121" s="140">
        <v>43882</v>
      </c>
      <c r="F121" s="172">
        <v>44196</v>
      </c>
      <c r="G121" s="155">
        <f t="shared" si="5"/>
        <v>10.466666666666667</v>
      </c>
      <c r="H121" s="115" t="s">
        <v>2724</v>
      </c>
      <c r="I121" s="116" t="s">
        <v>1155</v>
      </c>
      <c r="J121" s="116" t="s">
        <v>1035</v>
      </c>
      <c r="K121" s="68">
        <v>561223317</v>
      </c>
      <c r="L121" s="100">
        <f>+IF(AND(K121&gt;0,O121="Ejecución"),(K121/877802)*Tabla28[[#This Row],[% participación]],IF(AND(K121&gt;0,O121&lt;&gt;"Ejecución"),"-",""))</f>
        <v>639.35069298087728</v>
      </c>
      <c r="M121" s="119" t="s">
        <v>1148</v>
      </c>
      <c r="N121" s="168">
        <v>1</v>
      </c>
      <c r="O121" s="157" t="s">
        <v>1150</v>
      </c>
      <c r="P121" s="79"/>
    </row>
    <row r="122" spans="1:16" s="7" customFormat="1" ht="24.75" customHeight="1" outlineLevel="1" x14ac:dyDescent="0.3">
      <c r="A122" s="139">
        <v>9</v>
      </c>
      <c r="B122" s="156" t="s">
        <v>2665</v>
      </c>
      <c r="C122" s="158" t="s">
        <v>31</v>
      </c>
      <c r="D122" s="116" t="s">
        <v>2715</v>
      </c>
      <c r="E122" s="140">
        <v>43882</v>
      </c>
      <c r="F122" s="140">
        <v>44196</v>
      </c>
      <c r="G122" s="155">
        <f t="shared" si="5"/>
        <v>10.466666666666667</v>
      </c>
      <c r="H122" s="117" t="s">
        <v>2724</v>
      </c>
      <c r="I122" s="116" t="s">
        <v>1155</v>
      </c>
      <c r="J122" s="116" t="s">
        <v>1035</v>
      </c>
      <c r="K122" s="68">
        <v>1444480039</v>
      </c>
      <c r="L122" s="100">
        <f>+IF(AND(K122&gt;0,O122="Ejecución"),(K122/877802)*Tabla28[[#This Row],[% participación]],IF(AND(K122&gt;0,O122&lt;&gt;"Ejecución"),"-",""))</f>
        <v>1645.5647617572072</v>
      </c>
      <c r="M122" s="119" t="s">
        <v>1148</v>
      </c>
      <c r="N122" s="168">
        <v>1</v>
      </c>
      <c r="O122" s="157" t="s">
        <v>1150</v>
      </c>
      <c r="P122" s="79"/>
    </row>
    <row r="123" spans="1:16" s="7" customFormat="1" ht="24.75" customHeight="1" outlineLevel="1" x14ac:dyDescent="0.3">
      <c r="A123" s="139">
        <v>10</v>
      </c>
      <c r="B123" s="156" t="s">
        <v>2665</v>
      </c>
      <c r="C123" s="158" t="s">
        <v>31</v>
      </c>
      <c r="D123" s="116" t="s">
        <v>2716</v>
      </c>
      <c r="E123" s="140">
        <v>43882</v>
      </c>
      <c r="F123" s="140">
        <v>44196</v>
      </c>
      <c r="G123" s="155">
        <f t="shared" si="5"/>
        <v>10.466666666666667</v>
      </c>
      <c r="H123" s="117" t="s">
        <v>2723</v>
      </c>
      <c r="I123" s="116" t="s">
        <v>1155</v>
      </c>
      <c r="J123" s="116" t="s">
        <v>1035</v>
      </c>
      <c r="K123" s="68">
        <v>752589090</v>
      </c>
      <c r="L123" s="100">
        <f>+IF(AND(K123&gt;0,O123="Ejecución"),(K123/877802)*Tabla28[[#This Row],[% participación]],IF(AND(K123&gt;0,O123&lt;&gt;"Ejecución"),"-",""))</f>
        <v>857.35631725605549</v>
      </c>
      <c r="M123" s="119" t="s">
        <v>1148</v>
      </c>
      <c r="N123" s="168">
        <v>1</v>
      </c>
      <c r="O123" s="157" t="s">
        <v>1150</v>
      </c>
      <c r="P123" s="79"/>
    </row>
    <row r="124" spans="1:16" s="7" customFormat="1" ht="24.75" customHeight="1" outlineLevel="1" x14ac:dyDescent="0.3">
      <c r="A124" s="139">
        <v>11</v>
      </c>
      <c r="B124" s="156" t="s">
        <v>2665</v>
      </c>
      <c r="C124" s="158" t="s">
        <v>31</v>
      </c>
      <c r="D124" s="116"/>
      <c r="E124" s="140"/>
      <c r="F124" s="140"/>
      <c r="G124" s="155" t="str">
        <f t="shared" si="5"/>
        <v/>
      </c>
      <c r="H124" s="117"/>
      <c r="I124" s="116"/>
      <c r="J124" s="116"/>
      <c r="K124" s="68"/>
      <c r="L124" s="100" t="str">
        <f>+IF(AND(K124&gt;0,O124="Ejecución"),(K124/877802)*Tabla28[[#This Row],[% participación]],IF(AND(K124&gt;0,O124&lt;&gt;"Ejecución"),"-",""))</f>
        <v/>
      </c>
      <c r="M124" s="119"/>
      <c r="N124" s="168"/>
      <c r="O124" s="157" t="s">
        <v>1150</v>
      </c>
      <c r="P124" s="79"/>
    </row>
    <row r="125" spans="1:16" s="7" customFormat="1" ht="24.75" customHeight="1" outlineLevel="1" x14ac:dyDescent="0.3">
      <c r="A125" s="139">
        <v>12</v>
      </c>
      <c r="B125" s="156" t="s">
        <v>2665</v>
      </c>
      <c r="C125" s="158" t="s">
        <v>31</v>
      </c>
      <c r="D125" s="116"/>
      <c r="E125" s="140"/>
      <c r="F125" s="140"/>
      <c r="G125" s="155" t="str">
        <f t="shared" si="5"/>
        <v/>
      </c>
      <c r="H125" s="117"/>
      <c r="I125" s="116"/>
      <c r="J125" s="116"/>
      <c r="K125" s="68"/>
      <c r="L125" s="100" t="str">
        <f>+IF(AND(K125&gt;0,O125="Ejecución"),(K125/877802)*Tabla28[[#This Row],[% participación]],IF(AND(K125&gt;0,O125&lt;&gt;"Ejecución"),"-",""))</f>
        <v/>
      </c>
      <c r="M125" s="119"/>
      <c r="N125" s="168"/>
      <c r="O125" s="157" t="s">
        <v>1150</v>
      </c>
      <c r="P125" s="79"/>
    </row>
    <row r="126" spans="1:16" s="7" customFormat="1" ht="24.75" customHeight="1" outlineLevel="1" x14ac:dyDescent="0.3">
      <c r="A126" s="139">
        <v>13</v>
      </c>
      <c r="B126" s="156" t="s">
        <v>2665</v>
      </c>
      <c r="C126" s="158" t="s">
        <v>31</v>
      </c>
      <c r="D126" s="116"/>
      <c r="E126" s="140"/>
      <c r="F126" s="140"/>
      <c r="G126" s="155" t="str">
        <f t="shared" si="5"/>
        <v/>
      </c>
      <c r="H126" s="117"/>
      <c r="I126" s="116"/>
      <c r="J126" s="116"/>
      <c r="K126" s="68"/>
      <c r="L126" s="100" t="str">
        <f>+IF(AND(K126&gt;0,O126="Ejecución"),(K126/877802)*Tabla28[[#This Row],[% participación]],IF(AND(K126&gt;0,O126&lt;&gt;"Ejecución"),"-",""))</f>
        <v/>
      </c>
      <c r="M126" s="119"/>
      <c r="N126" s="168"/>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ref="N127:N160" si="6">+IF(M127="No",1,IF(M127="Si","Ingrese %",""))</f>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3">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07" t="s">
        <v>2614</v>
      </c>
      <c r="C165" s="207"/>
      <c r="D165" s="207"/>
      <c r="E165" s="8"/>
      <c r="F165" s="5"/>
      <c r="G165" s="208" t="s">
        <v>2614</v>
      </c>
      <c r="H165" s="208"/>
      <c r="I165" s="209" t="s">
        <v>1164</v>
      </c>
      <c r="J165" s="210"/>
      <c r="K165" s="210"/>
      <c r="L165" s="210"/>
      <c r="M165" s="210"/>
      <c r="N165" s="106"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6" t="s">
        <v>26</v>
      </c>
      <c r="E167" s="8"/>
      <c r="F167" s="5"/>
      <c r="G167" s="106" t="s">
        <v>26</v>
      </c>
      <c r="I167" s="211" t="s">
        <v>2643</v>
      </c>
      <c r="J167" s="212"/>
      <c r="K167" s="212"/>
      <c r="L167" s="212"/>
      <c r="M167" s="212"/>
      <c r="N167" s="212"/>
      <c r="O167" s="213"/>
      <c r="U167" s="51"/>
    </row>
    <row r="168" spans="1:28" x14ac:dyDescent="0.3">
      <c r="A168" s="9"/>
      <c r="B168" s="230" t="s">
        <v>2658</v>
      </c>
      <c r="C168" s="230"/>
      <c r="D168" s="230"/>
      <c r="E168" s="8"/>
      <c r="F168" s="5"/>
      <c r="H168" s="81" t="s">
        <v>2657</v>
      </c>
      <c r="I168" s="211"/>
      <c r="J168" s="212"/>
      <c r="K168" s="212"/>
      <c r="L168" s="212"/>
      <c r="M168" s="212"/>
      <c r="N168" s="212"/>
      <c r="O168" s="213"/>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0" t="s">
        <v>2668</v>
      </c>
      <c r="B172" s="201"/>
      <c r="C172" s="201"/>
      <c r="D172" s="201"/>
      <c r="E172" s="201"/>
      <c r="F172" s="201"/>
      <c r="G172" s="201"/>
      <c r="H172" s="201"/>
      <c r="I172" s="201"/>
      <c r="J172" s="201"/>
      <c r="K172" s="201"/>
      <c r="L172" s="201"/>
      <c r="M172" s="201"/>
      <c r="N172" s="201"/>
      <c r="O172" s="202"/>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4" x14ac:dyDescent="0.3">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4" x14ac:dyDescent="0.3">
      <c r="A179" s="9"/>
      <c r="B179" s="187" t="s">
        <v>2669</v>
      </c>
      <c r="C179" s="187"/>
      <c r="D179" s="187"/>
      <c r="E179" s="166">
        <v>0.02</v>
      </c>
      <c r="F179" s="165">
        <v>0.01</v>
      </c>
      <c r="G179" s="160">
        <f>IF(F179&gt;0,SUM(E179+F179),"")</f>
        <v>0.03</v>
      </c>
      <c r="H179" s="5"/>
      <c r="I179" s="187" t="s">
        <v>2671</v>
      </c>
      <c r="J179" s="187"/>
      <c r="K179" s="187"/>
      <c r="L179" s="187"/>
      <c r="M179" s="167"/>
      <c r="O179" s="8"/>
      <c r="Q179" s="19"/>
      <c r="R179" s="154" t="str">
        <f>IF(M179&gt;0,SUM(L179+M179),"")</f>
        <v/>
      </c>
      <c r="T179" s="19"/>
      <c r="U179" s="233" t="s">
        <v>1166</v>
      </c>
      <c r="V179" s="233"/>
      <c r="W179" s="233"/>
      <c r="X179" s="24">
        <v>0.02</v>
      </c>
      <c r="Y179" s="159"/>
      <c r="Z179" s="160" t="str">
        <f>IF(Y179&gt;0,SUM(E181+Y179),"")</f>
        <v/>
      </c>
      <c r="AA179" s="19"/>
      <c r="AB179" s="19"/>
    </row>
    <row r="180" spans="1:28" ht="23.4" hidden="1" x14ac:dyDescent="0.3">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4" hidden="1" x14ac:dyDescent="0.3">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4" hidden="1" x14ac:dyDescent="0.3">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0.03</v>
      </c>
      <c r="D185" s="91" t="s">
        <v>2628</v>
      </c>
      <c r="E185" s="94">
        <f>+(C185*SUM(K20:K35))</f>
        <v>119501966.03999999</v>
      </c>
      <c r="F185" s="92"/>
      <c r="G185" s="93"/>
      <c r="H185" s="88"/>
      <c r="I185" s="90" t="s">
        <v>2627</v>
      </c>
      <c r="J185" s="161">
        <f>+SUM(M179:M183)</f>
        <v>0</v>
      </c>
      <c r="K185" s="232" t="s">
        <v>2628</v>
      </c>
      <c r="L185" s="232"/>
      <c r="M185" s="94">
        <f>+J185*(SUM(K20:K35))</f>
        <v>0</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200" t="s">
        <v>18</v>
      </c>
      <c r="B188" s="201"/>
      <c r="C188" s="201"/>
      <c r="D188" s="201"/>
      <c r="E188" s="201"/>
      <c r="F188" s="201"/>
      <c r="G188" s="201"/>
      <c r="H188" s="201"/>
      <c r="I188" s="201"/>
      <c r="J188" s="201"/>
      <c r="K188" s="201"/>
      <c r="L188" s="201"/>
      <c r="M188" s="201"/>
      <c r="N188" s="201"/>
      <c r="O188" s="202"/>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1" t="s">
        <v>2636</v>
      </c>
      <c r="C192" s="191"/>
      <c r="E192" s="5" t="s">
        <v>20</v>
      </c>
      <c r="H192" s="26" t="s">
        <v>24</v>
      </c>
      <c r="J192" s="5" t="s">
        <v>2637</v>
      </c>
      <c r="K192" s="5"/>
      <c r="M192" s="5"/>
      <c r="N192" s="5"/>
      <c r="O192" s="8"/>
      <c r="Q192" s="149"/>
      <c r="R192" s="150"/>
      <c r="S192" s="150"/>
      <c r="T192" s="149"/>
    </row>
    <row r="193" spans="1:18" x14ac:dyDescent="0.3">
      <c r="A193" s="9"/>
      <c r="C193" s="120">
        <v>26277</v>
      </c>
      <c r="D193" s="5"/>
      <c r="E193" s="121">
        <v>4277</v>
      </c>
      <c r="F193" s="5"/>
      <c r="G193" s="5"/>
      <c r="H193" s="142" t="s">
        <v>2701</v>
      </c>
      <c r="J193" s="5"/>
      <c r="K193" s="122">
        <v>28246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0" t="s">
        <v>29</v>
      </c>
      <c r="B197" s="201"/>
      <c r="C197" s="201"/>
      <c r="D197" s="201"/>
      <c r="E197" s="201"/>
      <c r="F197" s="201"/>
      <c r="G197" s="201"/>
      <c r="H197" s="201"/>
      <c r="I197" s="201"/>
      <c r="J197" s="201"/>
      <c r="K197" s="201"/>
      <c r="L197" s="201"/>
      <c r="M197" s="201"/>
      <c r="N197" s="201"/>
      <c r="O197" s="202"/>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1" t="s">
        <v>2659</v>
      </c>
      <c r="C199" s="231"/>
      <c r="D199" s="231"/>
      <c r="E199" s="231"/>
      <c r="F199" s="231"/>
      <c r="G199" s="231"/>
      <c r="H199" s="231"/>
      <c r="I199" s="231"/>
      <c r="J199" s="231"/>
      <c r="K199" s="231"/>
      <c r="L199" s="231"/>
      <c r="M199" s="231"/>
      <c r="N199" s="231"/>
      <c r="O199" s="8"/>
    </row>
    <row r="200" spans="1:18" x14ac:dyDescent="0.3">
      <c r="A200" s="9"/>
      <c r="B200" s="188"/>
      <c r="C200" s="188"/>
      <c r="D200" s="188"/>
      <c r="E200" s="188"/>
      <c r="F200" s="188"/>
      <c r="G200" s="188"/>
      <c r="H200" s="188"/>
      <c r="I200" s="188"/>
      <c r="J200" s="188"/>
      <c r="K200" s="188"/>
      <c r="L200" s="188"/>
      <c r="M200" s="188"/>
      <c r="N200" s="188"/>
      <c r="O200" s="8"/>
    </row>
    <row r="201" spans="1:18" x14ac:dyDescent="0.3">
      <c r="A201" s="9"/>
      <c r="B201" s="189" t="s">
        <v>2648</v>
      </c>
      <c r="C201" s="190"/>
      <c r="D201" s="190"/>
      <c r="E201" s="190"/>
      <c r="F201" s="190"/>
      <c r="G201" s="190"/>
      <c r="H201" s="190"/>
      <c r="I201" s="190"/>
      <c r="J201" s="190"/>
      <c r="K201" s="190"/>
      <c r="L201" s="190"/>
      <c r="M201" s="190"/>
      <c r="N201" s="19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2705</v>
      </c>
      <c r="J211" s="27" t="s">
        <v>2622</v>
      </c>
      <c r="K211" s="143" t="s">
        <v>2705</v>
      </c>
      <c r="L211" s="21"/>
      <c r="M211" s="21"/>
      <c r="N211" s="21"/>
      <c r="O211" s="8"/>
    </row>
    <row r="212" spans="1:15" x14ac:dyDescent="0.3">
      <c r="A212" s="9"/>
      <c r="B212" s="27" t="s">
        <v>2619</v>
      </c>
      <c r="C212" s="142" t="s">
        <v>2701</v>
      </c>
      <c r="D212" s="21"/>
      <c r="G212" s="27" t="s">
        <v>2621</v>
      </c>
      <c r="H212" s="143" t="s">
        <v>2706</v>
      </c>
      <c r="J212" s="27" t="s">
        <v>2623</v>
      </c>
      <c r="K212" s="142" t="s">
        <v>2707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27:M160 G114:G121 L106:L107 G127:J160 L83:L90 G48:G90 B83:B90 G122: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Dora Emilce Pino Tapias</cp:lastModifiedBy>
  <cp:lastPrinted>2020-11-20T15:12:35Z</cp:lastPrinted>
  <dcterms:created xsi:type="dcterms:W3CDTF">2020-10-14T21:57:42Z</dcterms:created>
  <dcterms:modified xsi:type="dcterms:W3CDTF">2020-12-27T17:30:36Z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