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5" windowWidth="21840" windowHeight="124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0" i="12" l="1"/>
  <c r="K4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<sst xmlns="http://schemas.openxmlformats.org/spreadsheetml/2006/main" count="3081" uniqueCount="2696">
  <si>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</si>
  <si>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</si>
  <si>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</si>
  <si>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</si>
  <si>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</si>
  <si>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</si>
  <si>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</si>
  <si>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</si>
  <si>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</si>
  <si>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</si>
  <si>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</si>
  <si>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</si>
  <si>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</si>
  <si>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</si>
  <si>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</si>
  <si>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</si>
  <si>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</si>
  <si>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</si>
  <si>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</si>
  <si>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</si>
  <si>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</si>
  <si>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</si>
  <si>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</si>
  <si>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</si>
  <si>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</si>
  <si>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</si>
  <si>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</si>
  <si>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</si>
  <si>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</si>
  <si>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</si>
  <si>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</si>
  <si>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</si>
  <si>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</si>
  <si>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</si>
  <si>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</si>
  <si>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</si>
  <si>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</si>
  <si>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</si>
  <si>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</si>
  <si>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</si>
  <si>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</si>
  <si>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</si>
  <si>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</si>
  <si>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</si>
  <si>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</si>
  <si>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</si>
  <si>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</si>
  <si>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</si>
  <si>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</si>
  <si>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</si>
  <si>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</si>
  <si>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</si>
  <si>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</si>
  <si>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</si>
  <si>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</si>
  <si>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</si>
  <si>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</si>
  <si>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</si>
  <si>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</si>
  <si>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</si>
  <si>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</si>
  <si>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</si>
  <si>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</si>
  <si>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</si>
  <si>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</si>
  <si>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</si>
  <si>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</si>
  <si>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</si>
  <si>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</si>
  <si>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</si>
  <si>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</si>
  <si>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</si>
  <si>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</si>
  <si>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</si>
  <si>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</si>
  <si>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</si>
  <si>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</si>
  <si>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</si>
  <si>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</si>
  <si>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</si>
  <si>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</si>
  <si>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</si>
  <si>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</si>
  <si>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</si>
  <si>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</si>
  <si>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</si>
  <si>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</si>
  <si>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</si>
  <si>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</si>
  <si>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</si>
  <si>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</si>
  <si>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</si>
  <si>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</si>
  <si>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</si>
  <si>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</si>
  <si>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</si>
  <si>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</si>
  <si>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</si>
  <si>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</si>
  <si>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</si>
  <si>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</si>
  <si>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</si>
  <si>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</si>
  <si>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</si>
  <si>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</si>
  <si>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</si>
  <si>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</si>
  <si>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</si>
  <si>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</si>
  <si>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</si>
  <si>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</si>
  <si>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</si>
  <si>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</si>
  <si>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</si>
  <si>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</si>
  <si>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</si>
  <si>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</si>
  <si>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</si>
  <si>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</si>
  <si>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</si>
  <si>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</si>
  <si>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</si>
  <si>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</si>
  <si>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</si>
  <si>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</si>
  <si>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</si>
  <si>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</si>
  <si>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</si>
  <si>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</si>
  <si>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</si>
  <si>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</si>
  <si>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</si>
  <si>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</si>
  <si>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</si>
  <si>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</si>
  <si>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</si>
  <si>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</si>
  <si>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</si>
  <si>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</si>
  <si>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</si>
  <si>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</si>
  <si>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</si>
  <si>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</si>
  <si>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</si>
  <si>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</si>
  <si>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</si>
  <si>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</si>
  <si>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</si>
  <si>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</si>
  <si>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</si>
  <si>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</si>
  <si>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</si>
  <si>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</si>
  <si>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</si>
  <si>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</si>
  <si>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</si>
  <si>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</si>
  <si>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</si>
  <si>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</si>
  <si>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</si>
  <si>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</si>
  <si>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</si>
  <si>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</si>
  <si>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</si>
  <si>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</si>
  <si>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</si>
  <si>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</si>
  <si>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</si>
  <si>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</si>
  <si>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</si>
  <si>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</si>
  <si>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</si>
  <si>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</si>
  <si>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</si>
  <si>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</si>
  <si>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</si>
  <si>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</si>
  <si>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</si>
  <si>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</si>
  <si>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</si>
  <si>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</si>
  <si>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</si>
  <si>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</si>
  <si>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</si>
  <si>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</si>
  <si>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</si>
  <si>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</si>
  <si>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</si>
  <si>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</si>
  <si>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</si>
  <si>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</si>
  <si>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</si>
  <si>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</si>
  <si>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</si>
  <si>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</si>
  <si>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</si>
  <si>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</si>
  <si>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</si>
  <si>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</si>
  <si>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</si>
  <si>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</si>
  <si>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</si>
  <si>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</si>
  <si>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</si>
  <si>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</si>
  <si>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</si>
  <si>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</si>
  <si>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</si>
  <si>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</si>
  <si>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</si>
  <si>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</si>
  <si>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</si>
  <si>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</si>
  <si>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</si>
  <si>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</si>
  <si>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</si>
  <si>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</si>
  <si>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</si>
  <si>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</si>
  <si>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</si>
  <si>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</si>
  <si>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</si>
  <si>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</si>
  <si>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</si>
  <si>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</si>
  <si>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</si>
  <si>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</si>
  <si>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</si>
  <si>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</si>
  <si>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</si>
  <si>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</si>
  <si>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</si>
  <si>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</si>
  <si>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</si>
  <si>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</si>
  <si>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</si>
  <si>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</si>
  <si>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</si>
  <si>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</si>
  <si>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</si>
  <si>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</si>
  <si>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</si>
  <si>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</si>
  <si>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</si>
  <si>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</si>
  <si>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</si>
  <si>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</si>
  <si>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</si>
  <si>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</si>
  <si>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</si>
  <si>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</si>
  <si>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</si>
  <si>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</si>
  <si>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</si>
  <si>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</si>
  <si>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</si>
  <si>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</si>
  <si>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</si>
  <si>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</si>
  <si>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</si>
  <si>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</si>
  <si>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</si>
  <si>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</si>
  <si>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</si>
  <si>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</si>
  <si>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</si>
  <si>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</si>
  <si>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</si>
  <si>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</si>
  <si>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</si>
  <si>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</si>
  <si>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</si>
  <si>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</si>
  <si>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</si>
  <si>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</si>
  <si>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</si>
  <si>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</si>
  <si>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</si>
  <si>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</si>
  <si>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</si>
  <si>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</si>
  <si>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</si>
  <si>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</si>
  <si>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</si>
  <si>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</si>
  <si>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</si>
  <si>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</si>
  <si>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</si>
  <si>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</si>
  <si>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</si>
  <si>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</si>
  <si>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</si>
  <si>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</si>
  <si>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</si>
  <si>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</si>
  <si>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</si>
  <si>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</si>
  <si>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</si>
  <si>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</si>
  <si>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</si>
  <si>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</si>
  <si>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</si>
  <si>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</si>
  <si>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</si>
  <si>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</si>
  <si>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</si>
  <si>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</si>
  <si>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</si>
  <si>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</si>
  <si>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</si>
  <si>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</si>
  <si>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</si>
  <si>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</si>
  <si>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</si>
  <si>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</si>
  <si>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</si>
  <si>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</si>
  <si>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</si>
  <si>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</si>
  <si>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</si>
  <si>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</si>
  <si>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</si>
  <si>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</si>
  <si>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</si>
  <si>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</si>
  <si>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</si>
  <si>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</si>
  <si>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</si>
  <si>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</si>
  <si>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</si>
  <si>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</si>
  <si>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</si>
  <si>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</si>
  <si>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</si>
  <si>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</si>
  <si>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</si>
  <si>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</si>
  <si>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</si>
  <si>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</si>
  <si>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</si>
  <si>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</si>
  <si>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</si>
  <si>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</si>
  <si>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</si>
  <si>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</si>
  <si>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</si>
  <si>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</si>
  <si>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</si>
  <si>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</si>
  <si>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</si>
  <si>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</si>
  <si>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</si>
  <si>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</si>
  <si>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</si>
  <si>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</si>
  <si>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</si>
  <si>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</si>
  <si>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</si>
  <si>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</si>
  <si>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</si>
  <si>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</si>
  <si>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</si>
  <si>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</si>
  <si>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</si>
  <si>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</si>
  <si>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</si>
  <si>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</si>
  <si>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</si>
  <si>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</si>
  <si>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</si>
  <si>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</si>
  <si>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</si>
  <si>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</si>
  <si>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</si>
  <si>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</si>
  <si>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</si>
  <si>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</si>
  <si>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</si>
  <si>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</si>
  <si>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</si>
  <si>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</si>
  <si>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</si>
  <si>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</si>
  <si>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</si>
  <si>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</si>
  <si>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</si>
  <si>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</si>
  <si>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</si>
  <si>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</si>
  <si>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</si>
  <si>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</si>
  <si>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</si>
  <si>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</si>
  <si>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</si>
  <si>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</si>
  <si>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</si>
  <si>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</si>
  <si>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</si>
  <si>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</si>
  <si>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</si>
  <si>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</si>
  <si>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</si>
  <si>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</si>
  <si>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</si>
  <si>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</si>
  <si>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</si>
  <si>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</si>
  <si>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</si>
  <si>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</si>
  <si>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</si>
  <si>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</si>
  <si>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</si>
  <si>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</si>
  <si>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</si>
  <si>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</si>
  <si>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</si>
  <si>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</si>
  <si>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</si>
  <si>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</si>
  <si>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</si>
  <si>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</si>
  <si>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</si>
  <si>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</si>
  <si>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</si>
  <si>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</si>
  <si>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</si>
  <si>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</si>
  <si>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</si>
  <si>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</si>
  <si>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</si>
  <si>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</si>
  <si>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</si>
  <si>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</si>
  <si>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</si>
  <si>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</si>
  <si>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</si>
  <si>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</si>
  <si>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</si>
  <si>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</si>
  <si>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</si>
  <si>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</si>
  <si>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</si>
  <si>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</si>
  <si>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</si>
  <si>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</si>
  <si>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</si>
  <si>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</si>
  <si>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</si>
  <si>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</si>
  <si>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</si>
  <si>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</si>
  <si>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</si>
  <si>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</si>
  <si>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</si>
  <si>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</si>
  <si>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</si>
  <si>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</si>
  <si>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</si>
  <si>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</si>
  <si>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</si>
  <si>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</si>
  <si>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</si>
  <si>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</si>
  <si>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</si>
  <si>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</si>
  <si>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</si>
  <si>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</si>
  <si>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</si>
  <si>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</si>
  <si>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</si>
  <si>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</si>
  <si>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</si>
  <si>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</si>
  <si>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</si>
  <si>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</si>
  <si>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</si>
  <si>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</si>
  <si>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</si>
  <si>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</si>
  <si>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</si>
  <si>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</si>
  <si>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</si>
  <si>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</si>
  <si>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</si>
  <si>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</si>
  <si>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</si>
  <si>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</si>
  <si>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</si>
  <si>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</si>
  <si>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</si>
  <si>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</si>
  <si>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</si>
  <si>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</si>
  <si>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</si>
  <si>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</si>
  <si>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</si>
  <si>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</si>
  <si>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</si>
  <si>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</si>
  <si>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</si>
  <si>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</si>
  <si>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</si>
  <si>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</si>
  <si>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</si>
  <si>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</si>
  <si>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</si>
  <si>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</si>
  <si>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</si>
  <si>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</si>
  <si>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</si>
  <si>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</si>
  <si>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</si>
  <si>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</si>
  <si>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</si>
  <si>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</si>
  <si>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</si>
  <si>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</si>
  <si>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</si>
  <si>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</si>
  <si>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</si>
  <si>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</si>
  <si>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</si>
  <si>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</si>
  <si>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</si>
  <si>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</si>
  <si>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</si>
  <si>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</si>
  <si>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</si>
  <si>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</si>
  <si>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</si>
  <si>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</si>
  <si>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</si>
  <si>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</si>
  <si>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</si>
  <si>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</si>
  <si>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</si>
  <si>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</si>
  <si>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</si>
  <si>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</si>
  <si>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</si>
  <si>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</si>
  <si>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</si>
  <si>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</si>
  <si>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</si>
  <si>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</si>
  <si>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</si>
  <si>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</si>
  <si>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</si>
  <si>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</si>
  <si>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</si>
  <si>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</si>
  <si>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</si>
  <si>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</si>
  <si>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</si>
  <si>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</si>
  <si>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</si>
  <si>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</si>
  <si>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</si>
  <si>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</si>
  <si>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</si>
  <si>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</si>
  <si>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</si>
  <si>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</si>
  <si>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</si>
  <si>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</si>
  <si>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</si>
  <si>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</si>
  <si>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</si>
  <si>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</si>
  <si>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</si>
  <si>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</si>
  <si>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</si>
  <si>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</si>
  <si>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</si>
  <si>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</si>
  <si>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</si>
  <si>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</si>
  <si>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</si>
  <si>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</si>
  <si>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</si>
  <si>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</si>
  <si>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</si>
  <si>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</si>
  <si>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</si>
  <si>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</si>
  <si>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</si>
  <si>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</si>
  <si>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</si>
  <si>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</si>
  <si>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</si>
  <si>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</si>
  <si>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</si>
  <si>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</si>
  <si>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</si>
  <si>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</si>
  <si>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</si>
  <si>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</si>
  <si>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</si>
  <si>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</si>
  <si>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</si>
  <si>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</si>
  <si>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</si>
  <si>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</si>
  <si>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</si>
  <si>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</si>
  <si>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</si>
  <si>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</si>
  <si>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</si>
  <si>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</si>
  <si>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</si>
  <si>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</si>
  <si>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</si>
  <si>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</si>
  <si>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</si>
  <si>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</si>
  <si>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</si>
  <si>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</si>
  <si>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</si>
  <si>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</si>
  <si>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</si>
  <si>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</si>
  <si>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</si>
  <si>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</si>
  <si>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</si>
  <si>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</si>
  <si>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</si>
  <si>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</si>
  <si>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</si>
  <si>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</si>
  <si>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</si>
  <si>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</si>
  <si>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</si>
  <si>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</si>
  <si>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</si>
  <si>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</si>
  <si>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</si>
  <si>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</si>
  <si>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</si>
  <si>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</si>
  <si>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</si>
  <si>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</si>
  <si>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</si>
  <si>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</si>
  <si>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</si>
  <si>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</si>
  <si>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</si>
  <si>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</si>
  <si>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</si>
  <si>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</si>
  <si>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</si>
  <si>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</si>
  <si>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</si>
  <si>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</si>
  <si>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</si>
  <si>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</si>
  <si>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</si>
  <si>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</si>
  <si>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</si>
  <si>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</si>
  <si>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</si>
  <si>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</si>
  <si>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</si>
  <si>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</si>
  <si>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</si>
  <si>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</si>
  <si>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</si>
  <si>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</si>
  <si>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</si>
  <si>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</si>
  <si>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</si>
  <si>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</si>
  <si>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</si>
  <si>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</si>
  <si>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</si>
  <si>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</si>
  <si>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</si>
  <si>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</si>
  <si>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</si>
  <si>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</si>
  <si>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</si>
  <si>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</si>
  <si>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</si>
  <si>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</si>
  <si>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</si>
  <si>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</si>
  <si>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</si>
  <si>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</si>
  <si>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</si>
  <si>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</si>
  <si>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</si>
  <si>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</si>
  <si>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</si>
  <si>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</si>
  <si>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</si>
  <si>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</si>
  <si>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</si>
  <si>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</si>
  <si>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</si>
  <si>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</si>
  <si>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</si>
  <si>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</si>
  <si>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</si>
  <si>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</si>
  <si>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</si>
  <si>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</si>
  <si>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</si>
  <si>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</si>
  <si>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</si>
  <si>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</si>
  <si>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</si>
  <si>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</si>
  <si>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</si>
  <si>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</si>
  <si>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</si>
  <si>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</si>
  <si>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</si>
  <si>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</si>
  <si>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</si>
  <si>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</si>
  <si>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</si>
  <si>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</si>
  <si>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</si>
  <si>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</si>
  <si>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</si>
  <si>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</si>
  <si>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</si>
  <si>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</si>
  <si>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</si>
  <si>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</si>
  <si>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</si>
  <si>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</si>
  <si>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</si>
  <si>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</si>
  <si>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</si>
  <si>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</si>
  <si>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</si>
  <si>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</si>
  <si>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</si>
  <si>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</si>
  <si>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</si>
  <si>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</si>
  <si>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</si>
  <si>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</si>
  <si>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</si>
  <si>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</si>
  <si>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</si>
  <si>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</si>
  <si>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</si>
  <si>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</si>
  <si>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</si>
  <si>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</si>
  <si>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</si>
  <si>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</si>
  <si>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</si>
  <si>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</si>
  <si>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</si>
  <si>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</si>
  <si>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</si>
  <si>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</si>
  <si>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</si>
  <si>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</si>
  <si>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</si>
  <si>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</si>
  <si>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</si>
  <si>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</si>
  <si>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</si>
  <si>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</si>
  <si>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</si>
  <si>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</si>
  <si>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</si>
  <si>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</si>
  <si>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</si>
  <si>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</si>
  <si>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</si>
  <si>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</si>
  <si>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</si>
  <si>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</si>
  <si>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</si>
  <si>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</si>
  <si>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</si>
  <si>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</si>
  <si>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</si>
  <si>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</si>
  <si>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</si>
  <si>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</si>
  <si>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</si>
  <si>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</si>
  <si>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</si>
  <si>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</si>
  <si>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</si>
  <si>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</si>
  <si>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</si>
  <si>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</si>
  <si>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</si>
  <si>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</si>
  <si>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</si>
  <si>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</si>
  <si>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</si>
  <si>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</si>
  <si>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</si>
  <si>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</si>
  <si>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</si>
  <si>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</si>
  <si>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</si>
  <si>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</si>
  <si>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</si>
  <si>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</si>
  <si>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</si>
  <si>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</si>
  <si>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</si>
  <si>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</si>
  <si>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</si>
  <si>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</si>
  <si>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</si>
  <si>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</si>
  <si>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</si>
  <si>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</si>
  <si>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</si>
  <si>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</si>
  <si>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</si>
  <si>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</si>
  <si>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</si>
  <si>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</si>
  <si>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</si>
  <si>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</si>
  <si>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</si>
  <si>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</si>
  <si>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</si>
  <si>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</si>
  <si>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</si>
  <si>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</si>
  <si>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</si>
  <si>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</si>
  <si>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</si>
  <si>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</si>
  <si>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</si>
  <si>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</si>
  <si>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</si>
  <si>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</si>
  <si>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</si>
  <si>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</si>
  <si>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</si>
  <si>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</si>
  <si>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</si>
  <si>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</si>
  <si>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</si>
  <si>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</si>
  <si>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</si>
  <si>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</si>
  <si>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</si>
  <si>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</si>
  <si>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</si>
  <si>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</si>
  <si>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</si>
  <si>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</si>
  <si>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</si>
  <si>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</si>
  <si>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</si>
  <si>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</si>
  <si>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</si>
  <si>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</si>
  <si>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</si>
  <si>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</si>
  <si>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</si>
  <si>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</si>
  <si>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</si>
  <si>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</si>
  <si>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</si>
  <si>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</si>
  <si>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</si>
  <si>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</si>
  <si>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</si>
  <si>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</si>
  <si>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</si>
  <si>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</si>
  <si>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</si>
  <si>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</si>
  <si>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</si>
  <si>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</si>
  <si>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</si>
  <si>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</si>
  <si>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</si>
  <si>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</si>
  <si>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</si>
  <si>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</si>
  <si>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</si>
  <si>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</si>
  <si>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</si>
  <si>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</si>
  <si>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</si>
  <si>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</si>
  <si>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</si>
  <si>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</si>
  <si>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</si>
  <si>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</si>
  <si>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</si>
  <si>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</si>
  <si>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</si>
  <si>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</si>
  <si>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</si>
  <si>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</si>
  <si>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</si>
  <si>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</si>
  <si>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</si>
  <si>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</si>
  <si>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</si>
  <si>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</si>
  <si>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</si>
  <si>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</si>
  <si>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</si>
  <si>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</si>
  <si>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</si>
  <si>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</si>
  <si>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</si>
  <si>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</si>
  <si>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</si>
  <si>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</si>
  <si>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</si>
  <si>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</si>
  <si>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</si>
  <si>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</si>
  <si>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</si>
  <si>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</si>
  <si>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</si>
  <si>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</si>
  <si>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</si>
  <si>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</si>
  <si>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</si>
  <si>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</si>
  <si>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</si>
  <si>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</si>
  <si>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</si>
  <si>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</si>
  <si>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</si>
  <si>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</si>
  <si>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</si>
  <si>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</si>
  <si>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</si>
  <si>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</si>
  <si>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</si>
  <si>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</si>
  <si>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</si>
  <si>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</si>
  <si>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</si>
  <si>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</si>
  <si>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</si>
  <si>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</si>
  <si>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</si>
  <si>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</si>
  <si>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</si>
  <si>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</si>
  <si>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</si>
  <si>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</si>
  <si>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</si>
  <si>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</si>
  <si>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</si>
  <si>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</si>
  <si>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</si>
  <si>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</si>
  <si>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</si>
  <si>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</si>
  <si>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</si>
  <si>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</si>
  <si>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</si>
  <si>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</si>
  <si>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</si>
  <si>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</si>
  <si>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</si>
  <si>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</si>
  <si>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</si>
  <si>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</si>
  <si>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</si>
  <si>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</si>
  <si>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</si>
  <si>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</si>
  <si>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</si>
  <si>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</si>
  <si>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</si>
  <si>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</si>
  <si>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</si>
  <si>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</si>
  <si>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</si>
  <si>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</si>
  <si>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</si>
  <si>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</si>
  <si>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</si>
  <si>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</si>
  <si>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</si>
  <si>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</si>
  <si>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</si>
  <si>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</si>
  <si>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</si>
  <si>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</si>
  <si>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</si>
  <si>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</si>
  <si>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</si>
  <si>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</si>
  <si>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</si>
  <si>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</si>
  <si>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</si>
  <si>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</si>
  <si>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</si>
  <si>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</si>
  <si>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</si>
  <si>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</si>
  <si>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</si>
  <si>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</si>
  <si>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</si>
  <si>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</si>
  <si>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</si>
  <si>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</si>
  <si>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</si>
  <si>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</si>
  <si>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</si>
  <si>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</si>
  <si>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</si>
  <si>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</si>
  <si>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</si>
  <si>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</si>
  <si>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</si>
  <si>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</si>
  <si>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</si>
  <si>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</si>
  <si>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</si>
  <si>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</si>
  <si>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</si>
  <si>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</si>
  <si>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</si>
  <si>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</si>
  <si>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</si>
  <si>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</si>
  <si>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</si>
  <si>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</si>
  <si>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</si>
  <si>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</si>
  <si>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</si>
  <si>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</si>
  <si>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</si>
  <si>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</si>
  <si>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</si>
  <si>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</si>
  <si>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</si>
  <si>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</si>
  <si>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</si>
  <si>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</si>
  <si>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</si>
  <si>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</si>
  <si>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</si>
  <si>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</si>
  <si>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</si>
  <si>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</si>
  <si>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</si>
  <si>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</si>
  <si>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</si>
  <si>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</si>
  <si>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</si>
  <si>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</si>
  <si>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</si>
  <si>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</si>
  <si>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</si>
  <si>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</si>
  <si>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</si>
  <si>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</si>
  <si>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</si>
  <si>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</si>
  <si>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</si>
  <si>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</si>
  <si>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</si>
  <si>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</si>
  <si>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</si>
  <si>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</si>
  <si>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</si>
  <si>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</si>
  <si>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</si>
  <si>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</si>
  <si>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</si>
  <si>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</si>
  <si>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</si>
  <si>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</si>
  <si>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</si>
  <si>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</si>
  <si>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</si>
  <si>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</si>
  <si>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</si>
  <si>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</si>
  <si>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</si>
  <si>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</si>
  <si>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</si>
  <si>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</si>
  <si>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</si>
  <si>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</si>
  <si>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</si>
  <si>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</si>
  <si>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</si>
  <si>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</si>
  <si>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</si>
  <si>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</si>
  <si>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</si>
  <si>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</si>
  <si>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</si>
  <si>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</si>
  <si>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</si>
  <si>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</si>
  <si>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</si>
  <si>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</si>
  <si>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</si>
  <si>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</si>
  <si>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</si>
  <si>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</si>
  <si>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</si>
  <si>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</si>
  <si>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</si>
  <si>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</si>
  <si>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</si>
  <si>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</si>
  <si>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</si>
  <si>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</si>
  <si>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</si>
  <si>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</si>
  <si>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</si>
  <si>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</si>
  <si>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</si>
  <si>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</si>
  <si>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</si>
  <si>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</si>
  <si>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</si>
  <si>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</si>
  <si>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</si>
  <si>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</si>
  <si>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</si>
  <si>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</si>
  <si>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</si>
  <si>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</si>
  <si>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</si>
  <si>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</si>
  <si>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</si>
  <si>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</si>
  <si>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</si>
  <si>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</si>
  <si>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</si>
  <si>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</si>
  <si>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</si>
  <si>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</si>
  <si>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</si>
  <si>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</si>
  <si>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</si>
  <si>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</si>
  <si>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</si>
  <si>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</si>
  <si>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</si>
  <si>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</si>
  <si>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</si>
  <si>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</si>
  <si>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</si>
  <si>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</si>
  <si>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</si>
  <si>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</si>
  <si>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</si>
  <si>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</si>
  <si>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</si>
  <si>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</si>
  <si>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</si>
  <si>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</si>
  <si>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</si>
  <si>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</si>
  <si>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</si>
  <si>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</si>
  <si>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</si>
  <si>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</si>
  <si>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</si>
  <si>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</si>
  <si>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</si>
  <si>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</si>
  <si>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</si>
  <si>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</si>
  <si>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</si>
  <si>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</si>
  <si>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</si>
  <si>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</si>
  <si>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</si>
  <si>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</si>
  <si>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</si>
  <si>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</si>
  <si>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</si>
  <si>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</si>
  <si>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</si>
  <si>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</si>
  <si>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</si>
  <si>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</si>
  <si>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</si>
  <si>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</si>
  <si>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</si>
  <si>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</si>
  <si>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</si>
  <si>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</si>
  <si>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</si>
  <si>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</si>
  <si>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</si>
  <si>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</si>
  <si>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</si>
  <si>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</si>
  <si>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</si>
  <si>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</si>
  <si>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</si>
  <si>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</si>
  <si>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</si>
  <si>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</si>
  <si>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</si>
  <si>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</si>
  <si>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</si>
  <si>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</si>
  <si>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</si>
  <si>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</si>
  <si>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</si>
  <si>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</si>
  <si>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</si>
  <si>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</si>
  <si>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</si>
  <si>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</si>
  <si>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</si>
  <si>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</si>
  <si>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</si>
  <si>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</si>
  <si>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</si>
  <si>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</si>
  <si>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</si>
  <si>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</si>
  <si>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</si>
  <si>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</si>
  <si>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</si>
  <si>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</si>
  <si>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</si>
  <si>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</si>
  <si>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</si>
  <si>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</si>
  <si>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</si>
  <si>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</si>
  <si>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</si>
  <si>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</si>
  <si>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</si>
  <si>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</si>
  <si>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</si>
  <si>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</si>
  <si>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</si>
  <si>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</si>
  <si>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</si>
  <si>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</si>
  <si>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</si>
  <si>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</si>
  <si>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</si>
  <si>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</si>
  <si>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</si>
  <si>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</si>
  <si>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</si>
  <si>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</si>
  <si>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</si>
  <si>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</si>
  <si>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</si>
  <si>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</si>
  <si>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</si>
  <si>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</si>
  <si>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</si>
  <si>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</si>
  <si>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</si>
  <si>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</si>
  <si>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</si>
  <si>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</si>
  <si>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</si>
  <si>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</si>
  <si>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</si>
  <si>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</si>
  <si>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</si>
  <si>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</si>
  <si>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</si>
  <si>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</si>
  <si>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</si>
  <si>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</si>
  <si>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</si>
  <si>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</si>
  <si>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</si>
  <si>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</si>
  <si>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</si>
  <si>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</si>
  <si>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</si>
  <si>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</si>
  <si>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</si>
  <si>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</si>
  <si>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</si>
  <si>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</si>
  <si>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</si>
  <si>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</si>
  <si>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</si>
  <si>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</si>
  <si>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</si>
  <si>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</si>
  <si>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</si>
  <si>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</si>
  <si>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</si>
  <si>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</si>
  <si>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</si>
  <si>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</si>
  <si>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</si>
  <si>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</si>
  <si>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</si>
  <si>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</si>
  <si>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</si>
  <si>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</si>
  <si>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</si>
  <si>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</si>
  <si>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</si>
  <si>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</si>
  <si>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</si>
  <si>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</si>
  <si>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</si>
  <si>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</si>
  <si>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</si>
  <si>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</si>
  <si>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</si>
  <si>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</si>
  <si>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</si>
  <si>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</si>
  <si>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</si>
  <si>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</si>
  <si>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</si>
  <si>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</si>
  <si>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</si>
  <si>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</si>
  <si>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</si>
  <si>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</si>
  <si>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</si>
  <si>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</si>
  <si>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</si>
  <si>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</si>
  <si>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</si>
  <si>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</si>
  <si>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</si>
  <si>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</si>
  <si>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</si>
  <si>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</si>
  <si>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</si>
  <si>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</si>
  <si>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</si>
  <si>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</si>
  <si>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</si>
  <si>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</si>
  <si>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</si>
  <si>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</si>
  <si>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</si>
  <si>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</si>
  <si>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</si>
  <si>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</si>
  <si>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</si>
  <si>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</si>
  <si>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</si>
  <si>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</si>
  <si>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</si>
  <si>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</si>
  <si>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</si>
  <si>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</si>
  <si>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</si>
  <si>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</si>
  <si>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</si>
  <si>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</si>
  <si>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</si>
  <si>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</si>
  <si>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</si>
  <si>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</si>
  <si>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</si>
  <si>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</si>
  <si>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</si>
  <si>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</si>
  <si>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</si>
  <si>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</si>
  <si>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</si>
  <si>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</si>
  <si>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</si>
  <si>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</si>
  <si>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</si>
  <si>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</si>
  <si>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</si>
  <si>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</si>
  <si>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</si>
  <si>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</si>
  <si>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</si>
  <si>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</si>
  <si>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</si>
  <si>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</si>
  <si>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</si>
  <si>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</si>
  <si>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</si>
  <si>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</si>
  <si>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</si>
  <si>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</si>
  <si>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</si>
  <si>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</si>
  <si>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</si>
  <si>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</si>
  <si>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</si>
  <si>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</si>
  <si>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</si>
  <si>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</si>
  <si>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</si>
  <si>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</si>
  <si>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</si>
  <si>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</si>
  <si>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</si>
  <si>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</si>
  <si>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</si>
  <si>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</si>
  <si>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</si>
  <si>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</si>
  <si>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</si>
  <si>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</si>
  <si>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</si>
  <si>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</si>
  <si>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</si>
  <si>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</si>
  <si>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</si>
  <si>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</si>
  <si>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</si>
  <si>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</si>
  <si>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</si>
  <si>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</si>
  <si>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</si>
  <si>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</si>
  <si>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</si>
  <si>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</si>
  <si>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</si>
  <si>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</si>
  <si>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</si>
  <si>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</si>
  <si>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</si>
  <si>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</si>
  <si>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</si>
  <si>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</si>
  <si>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</si>
  <si>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</si>
  <si>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</si>
  <si>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</si>
  <si>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</si>
  <si>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</si>
  <si>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</si>
  <si>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</si>
  <si>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</si>
  <si>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</si>
  <si>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</si>
  <si>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</si>
  <si>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</si>
  <si>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</si>
  <si>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</si>
  <si>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</si>
  <si>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</si>
  <si>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</si>
  <si>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</si>
  <si>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</si>
  <si>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</si>
  <si>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</si>
  <si>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</si>
  <si>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</si>
  <si>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</si>
  <si>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</si>
  <si>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</si>
  <si>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</si>
  <si>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</si>
  <si>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</si>
  <si>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</si>
  <si>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</si>
  <si>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</si>
  <si>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</si>
  <si>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</si>
  <si>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</si>
  <si>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</si>
  <si>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</si>
  <si>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</si>
  <si>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</si>
  <si>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</si>
  <si>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</si>
  <si>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</si>
  <si>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</si>
  <si>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</si>
  <si>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</si>
  <si>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</si>
  <si>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</si>
  <si>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</si>
  <si>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</si>
  <si>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</si>
  <si>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</si>
  <si>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</si>
  <si>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</si>
  <si>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</si>
  <si>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</si>
  <si>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</si>
  <si>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</si>
  <si>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</si>
  <si>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</si>
  <si>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</si>
  <si>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</si>
  <si>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</si>
  <si>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</si>
  <si>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</si>
  <si>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</si>
  <si>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</si>
  <si>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</si>
  <si>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</si>
  <si>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</si>
  <si>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</si>
  <si>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</si>
  <si>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</si>
  <si>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</si>
  <si>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</si>
  <si>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</si>
  <si>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</si>
  <si>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</si>
  <si>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</si>
  <si>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</si>
  <si>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</si>
  <si>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</si>
  <si>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</si>
  <si>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</si>
  <si>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</si>
  <si>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</si>
  <si>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</si>
  <si>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</si>
  <si>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</si>
  <si>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</si>
  <si>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</si>
  <si>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</si>
  <si>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</si>
  <si>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</si>
  <si>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</si>
  <si>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</si>
  <si>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</si>
  <si>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</si>
  <si>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</si>
  <si>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</si>
  <si>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</si>
  <si>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</si>
  <si>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</si>
  <si>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</si>
  <si>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</si>
  <si>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</si>
  <si>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</si>
  <si>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</si>
  <si>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</si>
  <si>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</si>
  <si>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</si>
  <si>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</si>
  <si>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</si>
  <si>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</si>
  <si>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</si>
  <si>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</si>
  <si>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</si>
  <si>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</si>
  <si>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</si>
  <si>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</si>
  <si>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</si>
  <si>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</si>
  <si>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</si>
  <si>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</si>
  <si>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</si>
  <si>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</si>
  <si>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</si>
  <si>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</si>
  <si>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</si>
  <si>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</si>
  <si>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</si>
  <si>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</si>
  <si>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</si>
  <si>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</si>
  <si>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</si>
  <si>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</si>
  <si>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</si>
  <si>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</si>
  <si>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</si>
  <si>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</si>
  <si>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</si>
  <si>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</si>
  <si>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</si>
  <si>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</si>
  <si>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</si>
  <si>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</si>
  <si>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</si>
  <si>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</si>
  <si>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</si>
  <si>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</si>
  <si>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</si>
  <si>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</si>
  <si>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</si>
  <si>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</si>
  <si>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</si>
  <si>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</si>
  <si>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</si>
  <si>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</si>
  <si>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</si>
  <si>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</si>
  <si>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</si>
  <si>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</si>
  <si>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</si>
  <si>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</si>
  <si>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</si>
  <si>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</si>
  <si>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</si>
  <si>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</si>
  <si>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</si>
  <si>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</si>
  <si>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</si>
  <si>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</si>
  <si>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</si>
  <si>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</si>
  <si>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</si>
  <si>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</si>
  <si>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</si>
  <si>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</si>
  <si>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</si>
  <si>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</si>
  <si>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</si>
  <si>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</si>
  <si>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</si>
  <si>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</si>
  <si>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</si>
  <si>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</si>
  <si>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</si>
  <si>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</si>
  <si>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</si>
  <si>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</si>
  <si>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</si>
  <si>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</si>
  <si>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</si>
  <si>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</si>
  <si>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</si>
  <si>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</si>
  <si>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</si>
  <si>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</si>
  <si>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</si>
  <si>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</si>
  <si>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</si>
  <si>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</si>
  <si>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</si>
  <si>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</si>
  <si>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</si>
  <si>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</si>
  <si>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</si>
  <si>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</si>
  <si>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</si>
  <si>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</si>
  <si>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</si>
  <si>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</si>
  <si>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</si>
  <si>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</si>
  <si>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</si>
  <si>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</si>
  <si>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</si>
  <si>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</si>
  <si>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</si>
  <si>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</si>
  <si>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</si>
  <si>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</si>
  <si>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</si>
  <si>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</si>
  <si>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</si>
  <si>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</si>
  <si>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</si>
  <si>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</si>
  <si>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</si>
  <si>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</si>
  <si>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</si>
  <si>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</si>
  <si>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</si>
  <si>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</si>
  <si>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</si>
  <si>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</si>
  <si>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</si>
  <si>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</si>
  <si>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</si>
  <si>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</si>
  <si>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</si>
  <si>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</si>
  <si>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</si>
  <si>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</si>
  <si>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</si>
  <si>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</si>
  <si>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</si>
  <si>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</si>
  <si>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</si>
  <si>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</si>
  <si>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</si>
  <si>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</si>
  <si>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</si>
  <si>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</si>
  <si>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</si>
  <si>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</si>
  <si>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</si>
  <si>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</si>
  <si>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</si>
  <si>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</si>
  <si>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</si>
  <si>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</si>
  <si>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</si>
  <si>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</si>
  <si>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</si>
  <si>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</si>
  <si>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</si>
  <si>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</si>
  <si>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</si>
  <si>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</si>
  <si>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</si>
  <si>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</si>
  <si>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</si>
  <si>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</si>
  <si>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</si>
  <si>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</si>
  <si>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</si>
  <si>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</si>
  <si>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</si>
  <si>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</si>
  <si>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</si>
  <si>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</si>
  <si>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</si>
  <si>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</si>
  <si>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</si>
  <si>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</si>
  <si>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</si>
  <si>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</si>
  <si>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</si>
  <si>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</si>
  <si>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</si>
  <si>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</si>
  <si>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</si>
  <si>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</si>
  <si>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</si>
  <si>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</si>
  <si>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</si>
  <si>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</si>
  <si>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</si>
  <si>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</si>
  <si>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</si>
  <si>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</si>
  <si>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</si>
  <si>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</si>
  <si>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</si>
  <si>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</si>
  <si>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</si>
  <si>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</si>
  <si>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</si>
  <si>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</si>
  <si>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</si>
  <si>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</si>
  <si>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</si>
  <si>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</si>
  <si>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</si>
  <si>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</si>
  <si>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</si>
  <si>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</si>
  <si>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</si>
  <si>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</si>
  <si>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</si>
  <si>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</si>
  <si>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</si>
  <si>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</si>
  <si>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</si>
  <si>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</si>
  <si>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</si>
  <si>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</si>
  <si>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</si>
  <si>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</si>
  <si>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</si>
  <si>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</si>
  <si>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</si>
  <si>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</si>
  <si>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</si>
  <si>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</si>
  <si>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</si>
  <si>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</si>
  <si>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</si>
  <si>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</si>
  <si>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</si>
  <si>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</si>
  <si>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</si>
  <si>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</si>
  <si>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</si>
  <si>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</si>
  <si>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</si>
  <si>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</si>
  <si>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</si>
  <si>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</si>
  <si>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</si>
  <si>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</si>
  <si>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</si>
  <si>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</si>
  <si>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</si>
  <si>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</si>
  <si>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</si>
  <si>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</si>
  <si>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</si>
  <si>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</si>
  <si>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</si>
  <si>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</si>
  <si>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</si>
  <si>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</si>
  <si>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</si>
  <si>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</si>
  <si>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</si>
  <si>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</si>
  <si>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</si>
  <si>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</si>
  <si>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</si>
  <si>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</si>
  <si>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</si>
  <si>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</si>
  <si>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</si>
  <si>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</si>
  <si>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</si>
  <si>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</si>
  <si>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</si>
  <si>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</si>
  <si>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</si>
  <si>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</si>
  <si>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</si>
  <si>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</si>
  <si>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</si>
  <si>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</si>
  <si>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</si>
  <si>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</si>
  <si>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</si>
  <si>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</si>
  <si>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</si>
  <si>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</si>
  <si>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</si>
  <si>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</si>
  <si>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</si>
  <si>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</si>
  <si>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</si>
  <si>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</si>
  <si>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</si>
  <si>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</si>
  <si>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</si>
  <si>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</si>
  <si>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</si>
  <si>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</si>
  <si>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</si>
  <si>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</si>
  <si>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</si>
  <si>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</si>
  <si>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</si>
  <si>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</si>
  <si>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</si>
  <si>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</si>
  <si>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</si>
  <si>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</si>
  <si>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</si>
  <si>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</si>
  <si>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</si>
  <si>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</si>
  <si>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</si>
  <si>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</si>
  <si>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</si>
  <si>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</si>
  <si>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</si>
  <si>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</si>
  <si>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</si>
  <si>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</si>
  <si>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</si>
  <si>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</si>
  <si>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</si>
  <si>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</si>
  <si>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</si>
  <si>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</si>
  <si>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</si>
  <si>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</si>
  <si>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</si>
  <si>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</si>
  <si>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</si>
  <si>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</si>
  <si>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</si>
  <si>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</si>
  <si>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</si>
  <si>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</si>
  <si>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</si>
  <si>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</si>
  <si>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</si>
  <si>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</si>
  <si>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</si>
  <si>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</si>
  <si>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</si>
  <si>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</si>
  <si>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</si>
  <si>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</si>
  <si>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</si>
  <si>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</si>
  <si>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</si>
  <si>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</si>
  <si>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</si>
  <si>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</si>
  <si>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</si>
  <si>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</si>
  <si>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</si>
  <si>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</si>
  <si>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</si>
  <si>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</si>
  <si>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</si>
  <si>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</si>
  <si>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</si>
  <si>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</si>
  <si>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</si>
  <si>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</si>
  <si>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</si>
  <si>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</si>
  <si>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</si>
  <si>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</si>
  <si>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</si>
  <si>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</si>
  <si>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</si>
  <si>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</si>
  <si>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</si>
  <si>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</si>
  <si>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</si>
  <si>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</si>
  <si>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</si>
  <si>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</si>
  <si>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</si>
  <si>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</si>
  <si>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</si>
  <si>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</si>
  <si>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</si>
  <si>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</si>
  <si>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</si>
  <si>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</si>
  <si>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</si>
  <si>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</si>
  <si>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</si>
  <si>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</si>
  <si>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</si>
  <si>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</si>
  <si>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</si>
  <si>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</si>
  <si>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</si>
  <si>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</si>
  <si>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</si>
  <si>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</si>
  <si>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</si>
  <si>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</si>
  <si>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</si>
  <si>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</si>
  <si>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</si>
  <si>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</si>
  <si>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</si>
  <si>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</si>
  <si>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</si>
  <si>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</si>
  <si>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</si>
  <si>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</si>
  <si>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</si>
  <si>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</si>
  <si>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</si>
  <si>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</si>
  <si>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</si>
  <si>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</si>
  <si>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</si>
  <si>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</si>
  <si>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</si>
  <si>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</si>
  <si>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</si>
  <si>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</si>
  <si>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</si>
  <si>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</si>
  <si>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</si>
  <si>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</si>
  <si>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</si>
  <si>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</si>
  <si>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</si>
  <si>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</si>
  <si>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</si>
  <si>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</si>
  <si>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</si>
  <si>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</si>
  <si>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</si>
  <si>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</si>
  <si>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</si>
  <si>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</si>
  <si>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</si>
  <si>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</si>
  <si>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</si>
  <si>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</si>
  <si>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</si>
  <si>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</si>
  <si>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</si>
  <si>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</si>
  <si>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</si>
  <si>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</si>
  <si>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</si>
  <si>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</si>
  <si>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</si>
  <si>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</si>
  <si>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</si>
  <si>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</si>
  <si>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</si>
  <si>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</si>
  <si>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</si>
  <si>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</si>
  <si>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</si>
  <si>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</si>
  <si>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</si>
  <si>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</si>
  <si>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</si>
  <si>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</si>
  <si>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</si>
  <si>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</si>
  <si>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</si>
  <si>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</si>
  <si>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</si>
  <si>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</si>
  <si>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</si>
  <si>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</si>
  <si>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</si>
  <si>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</si>
  <si>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</si>
  <si>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</si>
  <si>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</si>
  <si>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</si>
  <si>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</si>
  <si>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</si>
  <si>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</si>
  <si>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</si>
  <si>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</si>
  <si>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</si>
  <si>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</si>
  <si>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</si>
  <si>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</si>
  <si>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</si>
  <si>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</si>
  <si>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</si>
  <si>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</si>
  <si>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</si>
  <si>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</si>
  <si>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</si>
  <si>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</si>
  <si>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</si>
  <si>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</si>
  <si>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</si>
  <si>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</si>
  <si>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</si>
  <si>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</si>
  <si>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</si>
  <si>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</si>
  <si>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</si>
  <si>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</si>
  <si>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</si>
  <si>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</si>
  <si>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</si>
  <si>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</si>
  <si>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</si>
  <si>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</si>
  <si>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</si>
  <si>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</si>
  <si>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</si>
  <si>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</si>
  <si>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</si>
  <si>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</si>
  <si>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</si>
  <si>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</si>
  <si>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</si>
  <si>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</si>
  <si>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</si>
  <si>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</si>
  <si>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</si>
  <si>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</si>
  <si>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</si>
  <si>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</si>
  <si>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</si>
  <si>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</si>
  <si>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</si>
  <si>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</si>
  <si>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</si>
  <si>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</si>
  <si>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</si>
  <si>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</si>
  <si>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</si>
  <si>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</si>
  <si>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</si>
  <si>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</si>
  <si>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</si>
  <si>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</si>
  <si>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</si>
  <si>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</si>
  <si>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</si>
  <si>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</si>
  <si>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</si>
  <si>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</si>
  <si>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</si>
  <si>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</si>
  <si>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</si>
  <si>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</si>
  <si>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</si>
  <si>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</si>
  <si>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</si>
  <si>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</si>
  <si>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</si>
  <si>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</si>
  <si>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</si>
  <si>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</si>
  <si>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</si>
  <si>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</si>
  <si>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</si>
  <si>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</si>
  <si>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</si>
  <si>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</si>
  <si>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</si>
  <si>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</si>
  <si>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</si>
  <si>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</si>
  <si>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</si>
  <si>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</si>
  <si>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</si>
  <si>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</si>
  <si>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</si>
  <si>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</si>
  <si>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</si>
  <si>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</si>
  <si>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</si>
  <si>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</si>
  <si>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</si>
  <si>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</si>
  <si>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</si>
  <si>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</si>
  <si>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</si>
  <si>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</si>
  <si>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</si>
  <si>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</si>
  <si>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</si>
  <si>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</si>
  <si>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</si>
  <si>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</si>
  <si>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</si>
  <si>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</si>
  <si>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</si>
  <si>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</si>
  <si>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</si>
  <si>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</si>
  <si>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</si>
  <si>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</si>
  <si>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</si>
  <si>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</si>
  <si>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</si>
  <si>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</si>
  <si>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</si>
  <si>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</si>
  <si>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</si>
  <si>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</si>
  <si>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</si>
  <si>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</si>
  <si>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</si>
  <si>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</si>
  <si>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</si>
  <si>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</si>
  <si>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</si>
  <si>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</si>
  <si>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</si>
  <si>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</si>
  <si>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</si>
  <si>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</si>
  <si>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</si>
  <si>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</si>
  <si>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</si>
  <si>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</si>
  <si>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</si>
  <si>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</si>
  <si>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</si>
  <si>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</si>
  <si>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</si>
  <si>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</si>
  <si>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</si>
  <si>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</si>
  <si>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</si>
  <si>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</si>
  <si>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</si>
  <si>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</si>
  <si>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</si>
  <si>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</si>
  <si>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</si>
  <si>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</si>
  <si>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</si>
  <si>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</si>
  <si>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</si>
  <si>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</si>
  <si>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</si>
  <si>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</si>
  <si>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</si>
  <si>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</si>
  <si>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</si>
  <si>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</si>
  <si>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</si>
  <si>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</si>
  <si>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</si>
  <si>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</si>
  <si>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</si>
  <si>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</si>
  <si>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</si>
  <si>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</si>
  <si>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</si>
  <si>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</si>
  <si>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</si>
  <si>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</si>
  <si>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</si>
  <si>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</si>
  <si>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</si>
  <si>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</si>
  <si>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</si>
  <si>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</si>
  <si>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</si>
  <si>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</si>
  <si>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</si>
  <si>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</si>
  <si>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</si>
  <si>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</si>
  <si>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</si>
  <si>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</si>
  <si>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</si>
  <si>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</si>
  <si>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</si>
  <si>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</si>
  <si>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</si>
  <si>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</si>
  <si>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</si>
  <si>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</si>
  <si>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</si>
  <si>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</si>
  <si>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</si>
  <si>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</si>
  <si>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</si>
  <si>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</si>
  <si>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</si>
  <si>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</si>
  <si>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</si>
  <si>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</si>
  <si>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</si>
  <si>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</si>
  <si>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</si>
  <si>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</si>
  <si>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</si>
  <si>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</si>
  <si>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</si>
  <si>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</si>
  <si>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</si>
  <si>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</si>
  <si>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</si>
  <si>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</si>
  <si>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</si>
  <si>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</si>
  <si>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</si>
  <si>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</si>
  <si>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</si>
  <si>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</si>
  <si>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</si>
  <si>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</si>
  <si>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</si>
  <si>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</si>
  <si>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</si>
  <si>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</si>
  <si>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</si>
  <si>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</si>
  <si>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</si>
  <si>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</si>
  <si>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</si>
  <si>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</si>
  <si>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</si>
  <si>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</si>
  <si>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</si>
  <si>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</si>
  <si>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</si>
  <si>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</si>
  <si>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</si>
  <si>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</si>
  <si>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</si>
  <si>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</si>
  <si>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</si>
  <si>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</si>
  <si>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</si>
  <si>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</si>
  <si>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</si>
  <si>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</si>
  <si>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</si>
  <si>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</si>
  <si>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</si>
  <si>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</si>
  <si>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</si>
  <si>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</si>
  <si>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</si>
  <si>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</si>
  <si>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</si>
  <si>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</si>
  <si>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</si>
  <si>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</si>
  <si>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</si>
  <si>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</si>
  <si>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</si>
  <si>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</si>
  <si>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</si>
  <si>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</si>
  <si>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</si>
  <si>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</si>
  <si>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</si>
  <si>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</si>
  <si>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</si>
  <si>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</si>
  <si>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</si>
  <si>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</si>
  <si>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</si>
  <si>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</si>
  <si>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</si>
  <si>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</si>
  <si>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</si>
  <si>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</si>
  <si>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</si>
  <si>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</si>
  <si>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</si>
  <si>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</si>
  <si>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</si>
  <si>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</si>
  <si>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</si>
  <si>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</si>
  <si>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</si>
  <si>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</si>
  <si>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</si>
  <si>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</si>
  <si>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</si>
  <si>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</si>
  <si>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</si>
  <si>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</si>
  <si>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</si>
  <si>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</si>
  <si>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</si>
  <si>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</si>
  <si>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</si>
  <si>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</si>
  <si>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</si>
  <si>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</si>
  <si>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</si>
  <si>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</si>
  <si>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</si>
  <si>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</si>
  <si>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</si>
  <si>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</si>
  <si>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</si>
  <si>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</si>
  <si>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</si>
  <si>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</si>
  <si>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</si>
  <si>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</si>
  <si>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</si>
  <si>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</si>
  <si>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</si>
  <si>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</si>
  <si>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</si>
  <si>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</si>
  <si>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</si>
  <si>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</si>
  <si>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</si>
  <si>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</si>
  <si>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</si>
  <si>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</si>
  <si>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</si>
  <si>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</si>
  <si>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</si>
  <si>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</si>
  <si>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</si>
  <si>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</si>
  <si>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</si>
  <si>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</si>
  <si>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</si>
  <si>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</si>
  <si>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</si>
  <si>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</si>
  <si>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</si>
  <si>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</si>
  <si>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</si>
  <si>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</si>
  <si>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</si>
  <si>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</si>
  <si>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</si>
  <si>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</si>
  <si>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</si>
  <si>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</si>
  <si>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</si>
  <si>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</si>
  <si>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</si>
  <si>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</si>
  <si>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</si>
  <si>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</si>
  <si>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</si>
  <si>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</si>
  <si>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</si>
  <si>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</si>
  <si>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</si>
  <si>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</si>
  <si>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</si>
  <si>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</si>
  <si>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</si>
  <si>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</si>
  <si>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</si>
  <si>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</si>
  <si>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</si>
  <si>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</si>
  <si>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</si>
  <si>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</si>
  <si>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</si>
  <si>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</si>
  <si>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</si>
  <si>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</si>
  <si>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</si>
  <si>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</si>
  <si>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</si>
  <si>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</si>
  <si>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</si>
  <si>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</si>
  <si>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</si>
  <si>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</si>
  <si>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</si>
  <si>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</si>
  <si>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</si>
  <si>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</si>
  <si>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</si>
  <si>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</si>
  <si>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</si>
  <si>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</si>
  <si>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</si>
  <si>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</si>
  <si>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</si>
  <si>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</si>
  <si>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</si>
  <si>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</si>
  <si>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</si>
  <si>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</si>
  <si>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</si>
  <si>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</si>
  <si>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</si>
  <si>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</si>
  <si>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</si>
  <si>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</si>
  <si>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</si>
  <si>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</si>
  <si>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</si>
  <si>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</si>
  <si>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</si>
  <si>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</si>
  <si>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</si>
  <si>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</si>
  <si>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</si>
  <si>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</si>
  <si>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</si>
  <si>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</si>
  <si>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</si>
  <si>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</si>
  <si>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</si>
  <si>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</si>
  <si>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</si>
  <si>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</si>
  <si>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</si>
  <si>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</si>
  <si>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</si>
  <si>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</si>
  <si>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</si>
  <si>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</si>
  <si>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</si>
  <si>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</si>
  <si>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</si>
  <si>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</si>
  <si>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</si>
  <si>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</si>
  <si>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</si>
  <si>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</si>
  <si>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</si>
  <si>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</si>
  <si>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</si>
  <si>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</si>
  <si>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</si>
  <si>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</si>
  <si>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</si>
  <si>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</si>
  <si>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</si>
  <si>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</si>
  <si>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</si>
  <si>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</si>
  <si>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</si>
  <si>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</si>
  <si>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</si>
  <si>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</si>
  <si>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</si>
  <si>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</si>
  <si>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</si>
  <si>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</si>
  <si>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</si>
  <si>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</si>
  <si>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</si>
  <si>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</si>
  <si>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</si>
  <si>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</si>
  <si>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</si>
  <si>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</si>
  <si>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</si>
  <si>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</si>
  <si>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</si>
  <si>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</si>
  <si>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</si>
  <si>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</si>
  <si>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</si>
  <si>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</si>
  <si>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</si>
  <si>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</si>
  <si>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</si>
  <si>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</si>
  <si>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</si>
  <si>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</si>
  <si>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</si>
  <si>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</si>
  <si>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</si>
  <si>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</si>
  <si>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</si>
  <si>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</si>
  <si>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</si>
  <si>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</si>
  <si>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</si>
  <si>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</si>
  <si>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</si>
  <si>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</si>
  <si>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</si>
  <si>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</si>
  <si>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</si>
  <si>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</si>
  <si>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</si>
  <si>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</si>
  <si>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</si>
  <si>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</si>
  <si>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</si>
  <si>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</si>
  <si>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</si>
  <si>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</si>
  <si>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</si>
  <si>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</si>
  <si>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</si>
  <si>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</si>
  <si>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</si>
  <si>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</si>
  <si>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</si>
  <si>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</si>
  <si>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</si>
  <si>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</si>
  <si>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</si>
  <si>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</si>
  <si>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</si>
  <si>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</si>
  <si>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</si>
  <si>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</si>
  <si>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</si>
  <si>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</si>
  <si>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</si>
  <si>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</si>
  <si>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</si>
  <si>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</si>
  <si>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</si>
  <si>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</si>
  <si>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</si>
  <si>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</si>
  <si>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</si>
  <si>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</si>
  <si>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</si>
  <si>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</si>
  <si>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</si>
  <si>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</si>
  <si>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</si>
  <si>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</si>
  <si>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</si>
  <si>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</si>
  <si>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</si>
  <si>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</si>
  <si>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</si>
  <si>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</si>
  <si>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</si>
  <si>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</si>
  <si>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</si>
  <si>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</si>
  <si>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</si>
  <si>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</si>
  <si>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</si>
  <si>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</si>
  <si>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</si>
  <si>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</si>
  <si>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</si>
  <si>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</si>
  <si>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</si>
  <si>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</si>
  <si>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</si>
  <si>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</si>
  <si>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</si>
  <si>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</si>
  <si>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</si>
  <si>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</si>
  <si>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</si>
  <si>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</si>
  <si>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</si>
  <si>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</si>
  <si>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</si>
  <si>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</si>
  <si>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</si>
  <si>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</si>
  <si>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</si>
  <si>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</si>
  <si>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</si>
  <si>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</si>
  <si>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</si>
  <si>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</si>
  <si>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</si>
  <si>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</si>
  <si>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</si>
  <si>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</si>
  <si>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</si>
  <si>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</si>
  <si>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</si>
  <si>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</si>
  <si>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</si>
  <si>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</si>
  <si>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</si>
  <si>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</si>
  <si>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</si>
  <si>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</si>
  <si>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</si>
  <si>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</si>
  <si>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</si>
  <si>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</si>
  <si>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</si>
  <si>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</si>
  <si>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</si>
  <si>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</si>
  <si>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</si>
  <si>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</si>
  <si>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</si>
  <si>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</si>
  <si>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</si>
  <si>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</si>
  <si>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</si>
  <si>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</si>
  <si>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</si>
  <si>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</si>
  <si>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</si>
  <si>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</si>
  <si>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</si>
  <si>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</si>
  <si>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</si>
  <si>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</si>
  <si>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</si>
  <si>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</si>
  <si>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</si>
  <si>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</si>
  <si>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</si>
  <si>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</si>
  <si>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</si>
  <si>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</si>
  <si>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</si>
  <si>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</si>
  <si>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</si>
  <si>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</si>
  <si>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</si>
  <si>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</si>
  <si>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</si>
  <si>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</si>
  <si>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</si>
  <si>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</si>
  <si>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</si>
  <si>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</si>
  <si>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</si>
  <si>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</si>
  <si>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</si>
  <si>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</si>
  <si>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</si>
  <si>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</si>
  <si>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</si>
  <si>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</si>
  <si>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2021-11-10000205</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</si>
  <si>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</si>
  <si>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LEONOR ORTIZ GÓMEZ</t>
  </si>
  <si>
    <t>LEONOR ORTIZ GOMEZ</t>
  </si>
  <si>
    <t xml:space="preserve">CRA. 5 33A 61 </t>
  </si>
  <si>
    <t>2456167 3230967 3112060130</t>
  </si>
  <si>
    <t>jio1937@gmail.com</t>
  </si>
  <si>
    <t>cra. 5 33a 61</t>
  </si>
  <si>
    <t>11-0514-2020</t>
  </si>
  <si>
    <t>I.C.B.F.</t>
  </si>
  <si>
    <t>11-0486-2019</t>
  </si>
  <si>
    <t xml:space="preserve">160 CUPOS.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</si>
  <si>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11-1912-2017</t>
  </si>
  <si>
    <t>11-1805-2017 / 11-1125-2018</t>
  </si>
  <si>
    <t>2016</t>
  </si>
  <si>
    <t>2015</t>
  </si>
  <si>
    <t>2014</t>
  </si>
  <si>
    <t>2013</t>
  </si>
  <si>
    <t>2012</t>
  </si>
  <si>
    <t>2011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</si>
</sst>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1" zoomScale="55" zoomScaleNormal="55" zoomScaleSheetLayoutView="40" zoomScalePageLayoutView="40" workbookViewId="0">
      <selection activeCell="F33" sqref="F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187</v>
      </c>
      <c r="I15" s="32" t="s">
        <v>2624</v>
      </c>
      <c r="J15" s="108" t="s">
        <v>2626</v>
      </c>
      <c r="L15" s="223" t="s">
        <v>8</v>
      </c>
      <c r="M15" s="223"/>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860014066</v>
      </c>
      <c r="C20" s="5"/>
      <c r="D20" s="73"/>
      <c r="E20" s="5"/>
      <c r="F20" s="5"/>
      <c r="G20" s="5"/>
      <c r="H20" s="242"/>
      <c r="I20" s="148" t="s">
        <v>1156</v>
      </c>
      <c r="J20" s="149" t="s">
        <v>188</v>
      </c>
      <c r="K20" s="150"/>
      <c r="L20" s="151"/>
      <c r="M20" s="151"/>
      <c r="N20" s="134">
        <f>+(M20-L20)/30</f>
        <v>0</v>
      </c>
      <c r="O20" s="137"/>
      <c r="U20" s="133"/>
      <c r="V20" s="105">
        <f ca="1">NOW()</f>
        <v>44194.89679953704</v>
      </c>
      <c r="W20" s="105">
        <f ca="1">NOW()</f>
        <v>44194.89679953704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JARDIN INFANTIL OBRERO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2685</v>
      </c>
      <c r="C48" s="112" t="s">
        <v>31</v>
      </c>
      <c r="D48" s="110" t="s">
        <v>2684</v>
      </c>
      <c r="E48" s="144">
        <v>43879</v>
      </c>
      <c r="F48" s="144">
        <v>44196</v>
      </c>
      <c r="G48" s="159">
        <f>IF(AND(E48&lt;&gt;"",F48&lt;&gt;""),((F48-E48)/30),"")</f>
        <v>10.566666666666666</v>
      </c>
      <c r="H48" s="121" t="s">
        <v>2677</v>
      </c>
      <c r="I48" s="113" t="s">
        <v>1156</v>
      </c>
      <c r="J48" s="113" t="s">
        <v>188</v>
      </c>
      <c r="K48" s="116">
        <v>581203084</v>
      </c>
      <c r="L48" s="115" t="s">
        <v>1148</v>
      </c>
      <c r="M48" s="117">
        <v>1</v>
      </c>
      <c r="N48" s="115" t="s">
        <v>1151</v>
      </c>
      <c r="O48" s="115" t="s">
        <v>26</v>
      </c>
      <c r="P48" s="78"/>
    </row>
    <row r="49" spans="1:16" s="6" customFormat="1" ht="24.75" customHeight="1" x14ac:dyDescent="0.25">
      <c r="A49" s="142">
        <v>2</v>
      </c>
      <c r="B49" s="121" t="s">
        <v>2685</v>
      </c>
      <c r="C49" s="112" t="s">
        <v>31</v>
      </c>
      <c r="D49" s="120" t="s">
        <v>2686</v>
      </c>
      <c r="E49" s="144">
        <v>43483</v>
      </c>
      <c r="F49" s="144">
        <v>43819</v>
      </c>
      <c r="G49" s="159">
        <f t="shared" ref="G49:G50" si="2">IF(AND(E49&lt;&gt;"",F49&lt;&gt;""),((F49-E49)/30),"")</f>
        <v>11.2</v>
      </c>
      <c r="H49" s="121" t="s">
        <v>2677</v>
      </c>
      <c r="I49" s="113" t="s">
        <v>1156</v>
      </c>
      <c r="J49" s="113" t="s">
        <v>188</v>
      </c>
      <c r="K49" s="116">
        <f>363891161+106631208</f>
        <v>470522369</v>
      </c>
      <c r="L49" s="115" t="s">
        <v>1148</v>
      </c>
      <c r="M49" s="117">
        <v>1</v>
      </c>
      <c r="N49" s="115" t="s">
        <v>2634</v>
      </c>
      <c r="O49" s="115" t="s">
        <v>26</v>
      </c>
      <c r="P49" s="78"/>
    </row>
    <row r="50" spans="1:16" s="6" customFormat="1" ht="24.75" customHeight="1" x14ac:dyDescent="0.25">
      <c r="A50" s="142">
        <v>3</v>
      </c>
      <c r="B50" s="121" t="s">
        <v>2685</v>
      </c>
      <c r="C50" s="112" t="s">
        <v>31</v>
      </c>
      <c r="D50" s="110" t="s">
        <v>2689</v>
      </c>
      <c r="E50" s="144">
        <v>43085</v>
      </c>
      <c r="F50" s="144">
        <v>43441</v>
      </c>
      <c r="G50" s="159">
        <f t="shared" si="2"/>
        <v>11.866666666666667</v>
      </c>
      <c r="H50" s="121" t="s">
        <v>2677</v>
      </c>
      <c r="I50" s="113" t="s">
        <v>1156</v>
      </c>
      <c r="J50" s="113" t="s">
        <v>188</v>
      </c>
      <c r="K50" s="116">
        <f>42267168+404429227</f>
        <v>446696395</v>
      </c>
      <c r="L50" s="115" t="s">
        <v>1148</v>
      </c>
      <c r="M50" s="117">
        <v>1</v>
      </c>
      <c r="N50" s="115" t="s">
        <v>2634</v>
      </c>
      <c r="O50" s="115" t="s">
        <v>26</v>
      </c>
      <c r="P50" s="78"/>
    </row>
    <row r="51" spans="1:16" s="6" customFormat="1" ht="24.75" customHeight="1" outlineLevel="1" x14ac:dyDescent="0.25">
      <c r="A51" s="142">
        <v>4</v>
      </c>
      <c r="B51" s="121" t="s">
        <v>2685</v>
      </c>
      <c r="C51" s="112" t="s">
        <v>31</v>
      </c>
      <c r="D51" s="110" t="s">
        <v>2688</v>
      </c>
      <c r="E51" s="144">
        <v>42720</v>
      </c>
      <c r="F51" s="144">
        <v>43084</v>
      </c>
      <c r="G51" s="159">
        <f t="shared" ref="G51:G107" si="3">IF(AND(E51&lt;&gt;"",F51&lt;&gt;""),((F51-E51)/30),"")</f>
        <v>12.133333333333333</v>
      </c>
      <c r="H51" s="114" t="s">
        <v>2677</v>
      </c>
      <c r="I51" s="113" t="s">
        <v>1156</v>
      </c>
      <c r="J51" s="113" t="s">
        <v>188</v>
      </c>
      <c r="K51" s="116">
        <v>477524250</v>
      </c>
      <c r="L51" s="115" t="s">
        <v>1148</v>
      </c>
      <c r="M51" s="117">
        <v>1</v>
      </c>
      <c r="N51" s="115" t="s">
        <v>2634</v>
      </c>
      <c r="O51" s="115" t="s">
        <v>26</v>
      </c>
      <c r="P51" s="78"/>
    </row>
    <row r="52" spans="1:16" s="7" customFormat="1" ht="24.75" customHeight="1" outlineLevel="1" x14ac:dyDescent="0.25">
      <c r="A52" s="143">
        <v>5</v>
      </c>
      <c r="B52" s="121" t="s">
        <v>2685</v>
      </c>
      <c r="C52" s="123" t="s">
        <v>31</v>
      </c>
      <c r="D52" s="110" t="s">
        <v>2690</v>
      </c>
      <c r="E52" s="144"/>
      <c r="F52" s="144"/>
      <c r="G52" s="159" t="str">
        <f t="shared" si="3"/>
        <v/>
      </c>
      <c r="H52" s="119"/>
      <c r="I52" s="113"/>
      <c r="J52" s="113"/>
      <c r="K52" s="116"/>
      <c r="L52" s="115"/>
      <c r="M52" s="117"/>
      <c r="N52" s="115"/>
      <c r="O52" s="115"/>
      <c r="P52" s="79"/>
    </row>
    <row r="53" spans="1:16" s="7" customFormat="1" ht="24.75" customHeight="1" outlineLevel="1" x14ac:dyDescent="0.25">
      <c r="A53" s="143">
        <v>6</v>
      </c>
      <c r="B53" s="121" t="s">
        <v>2685</v>
      </c>
      <c r="C53" s="123" t="s">
        <v>31</v>
      </c>
      <c r="D53" s="110" t="s">
        <v>2691</v>
      </c>
      <c r="E53" s="144"/>
      <c r="F53" s="144"/>
      <c r="G53" s="159" t="str">
        <f t="shared" si="3"/>
        <v/>
      </c>
      <c r="H53" s="119"/>
      <c r="I53" s="113"/>
      <c r="J53" s="113"/>
      <c r="K53" s="116"/>
      <c r="L53" s="115"/>
      <c r="M53" s="117"/>
      <c r="N53" s="115"/>
      <c r="O53" s="115"/>
      <c r="P53" s="79"/>
    </row>
    <row r="54" spans="1:16" s="7" customFormat="1" ht="24.75" customHeight="1" outlineLevel="1" x14ac:dyDescent="0.25">
      <c r="A54" s="143">
        <v>7</v>
      </c>
      <c r="B54" s="121" t="s">
        <v>2685</v>
      </c>
      <c r="C54" s="123" t="s">
        <v>31</v>
      </c>
      <c r="D54" s="110" t="s">
        <v>2692</v>
      </c>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21" t="s">
        <v>2685</v>
      </c>
      <c r="C55" s="123" t="s">
        <v>31</v>
      </c>
      <c r="D55" s="110" t="s">
        <v>2693</v>
      </c>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21" t="s">
        <v>2685</v>
      </c>
      <c r="C56" s="123" t="s">
        <v>31</v>
      </c>
      <c r="D56" s="110" t="s">
        <v>2694</v>
      </c>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121" t="s">
        <v>2685</v>
      </c>
      <c r="C57" s="123" t="s">
        <v>31</v>
      </c>
      <c r="D57" s="63" t="s">
        <v>2695</v>
      </c>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2684</v>
      </c>
      <c r="E114" s="144">
        <v>43879</v>
      </c>
      <c r="F114" s="144">
        <v>44196</v>
      </c>
      <c r="G114" s="159">
        <f>IF(AND(E114&lt;&gt;"",F114&lt;&gt;""),((F114-E114)/30),"")</f>
        <v>10.566666666666666</v>
      </c>
      <c r="H114" s="121" t="s">
        <v>2677</v>
      </c>
      <c r="I114" s="120" t="s">
        <v>1156</v>
      </c>
      <c r="J114" s="120" t="s">
        <v>188</v>
      </c>
      <c r="K114" s="122">
        <v>581203084</v>
      </c>
      <c r="L114" s="100">
        <f>+IF(AND(K114&gt;0,O114="Ejecución"),(K114/877802)*Tabla28[[#This Row],[% participación]],IF(AND(K114&gt;0,O114&lt;&gt;"Ejecución"),"-",""))</f>
        <v>662.11182476230408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121"/>
      <c r="I115" s="63"/>
      <c r="J115" s="63"/>
      <c r="K115" s="68"/>
      <c r="L115" s="100" t="str">
        <f>+IF(AND(K115&gt;0,O115="Ejecución"),(K115/877802)*Tabla28[[#This Row],[% participación]],IF(AND(K115&gt;0,O115&lt;&gt;"Ejecución"),"-",""))</f>
        <v/>
      </c>
      <c r="M115" s="65" t="s">
        <v>1148</v>
      </c>
      <c r="N115" s="172"/>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9.9999999999999998E-13</v>
      </c>
      <c r="G179" s="164">
        <f>IF(F179&gt;0,SUM(E179+F179),"")</f>
        <v>2.0000000000999999E-2</v>
      </c>
      <c r="H179" s="5"/>
      <c r="I179" s="190" t="s">
        <v>2671</v>
      </c>
      <c r="J179" s="190"/>
      <c r="K179" s="190"/>
      <c r="L179" s="190"/>
      <c r="M179" s="171">
        <v>1E-10</v>
      </c>
      <c r="O179" s="8"/>
      <c r="Q179" s="19"/>
      <c r="R179" s="158">
        <f>IF(M179&gt;0,SUM(L179+M179),"")</f>
        <v>1E-10</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2.0000000000999999E-2</v>
      </c>
      <c r="D185" s="91" t="s">
        <v>2628</v>
      </c>
      <c r="E185" s="94">
        <f>+(C185*SUM(K20:K35))</f>
        <v>0</v>
      </c>
      <c r="F185" s="92"/>
      <c r="G185" s="93"/>
      <c r="H185" s="88"/>
      <c r="I185" s="90" t="s">
        <v>2627</v>
      </c>
      <c r="J185" s="165">
        <f>+SUM(M179:M183)</f>
        <v>1E-10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43966</v>
      </c>
      <c r="D193" s="5"/>
      <c r="E193" s="125">
        <v>55</v>
      </c>
      <c r="F193" s="5"/>
      <c r="G193" s="5"/>
      <c r="H193" s="146" t="s">
        <v>2678</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2680</v>
      </c>
      <c r="J211" s="27" t="s">
        <v>2622</v>
      </c>
      <c r="K211" s="147" t="s">
        <v>2683</v>
      </c>
      <c r="L211" s="21"/>
      <c r="M211" s="21"/>
      <c r="N211" s="21"/>
      <c r="O211" s="8"/>
    </row>
    <row r="212" spans="1:15" x14ac:dyDescent="0.25">
      <c r="A212" s="9"/>
      <c r="B212" s="27" t="s">
        <v>2619</v>
      </c>
      <c r="C212" s="146" t="s">
        <v>2679</v>
      </c>
      <c r="D212" s="21"/>
      <c r="G212" s="27" t="s">
        <v>2621</v>
      </c>
      <c r="H212" s="147" t="s">
        <v>2681</v>
      </c>
      <c r="J212" s="27" t="s">
        <v>2623</v>
      </c>
      <c r="K212" s="146"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http://purl.org/dc/terms/"/>
    <ds:schemaRef ds:uri="http://schemas.microsoft.com/office/2006/metadata/properties"/>
    <ds:schemaRef ds:uri="http://purl.org/dc/dcmitype/"/>
    <ds:schemaRef ds:uri="http://purl.org/dc/elements/1.1/"/>
    <ds:schemaRef ds:uri="4fb10211-09fb-4e80-9f0b-184718d5d98c"/>
    <ds:schemaRef ds:uri="http://schemas.microsoft.com/office/2006/documentManagement/types"/>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2020-12-30T02:34:38Z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