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ADMINISTRATIVO 2020\BANCO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<sst xmlns="http://schemas.openxmlformats.org/spreadsheetml/2006/main" count="3153" uniqueCount="2711">
  <si>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</si>
  <si>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</si>
  <si>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</si>
  <si>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</si>
  <si>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</si>
  <si>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</si>
  <si>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</si>
  <si>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</si>
  <si>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</si>
  <si>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</si>
  <si>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</si>
  <si>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</si>
  <si>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</si>
  <si>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</si>
  <si>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</si>
  <si>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</si>
  <si>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</si>
  <si>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</si>
  <si>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</si>
  <si>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</si>
  <si>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</si>
  <si>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</si>
  <si>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</si>
  <si>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</si>
  <si>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</si>
  <si>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</si>
  <si>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</si>
  <si>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</si>
  <si>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</si>
  <si>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</si>
  <si>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</si>
  <si>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</si>
  <si>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</si>
  <si>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</si>
  <si>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</si>
  <si>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</si>
  <si>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</si>
  <si>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</si>
  <si>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</si>
  <si>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</si>
  <si>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</si>
  <si>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</si>
  <si>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</si>
  <si>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</si>
  <si>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</si>
  <si>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</si>
  <si>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</si>
  <si>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</si>
  <si>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</si>
  <si>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</si>
  <si>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</si>
  <si>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</si>
  <si>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</si>
  <si>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</si>
  <si>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</si>
  <si>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</si>
  <si>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</si>
  <si>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</si>
  <si>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</si>
  <si>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</si>
  <si>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</si>
  <si>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</si>
  <si>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</si>
  <si>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</si>
  <si>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</si>
  <si>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</si>
  <si>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</si>
  <si>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</si>
  <si>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</si>
  <si>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</si>
  <si>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</si>
  <si>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</si>
  <si>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</si>
  <si>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</si>
  <si>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</si>
  <si>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</si>
  <si>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</si>
  <si>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</si>
  <si>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</si>
  <si>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</si>
  <si>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</si>
  <si>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</si>
  <si>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</si>
  <si>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</si>
  <si>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</si>
  <si>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</si>
  <si>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</si>
  <si>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</si>
  <si>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</si>
  <si>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</si>
  <si>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</si>
  <si>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</si>
  <si>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</si>
  <si>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</si>
  <si>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</si>
  <si>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</si>
  <si>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</si>
  <si>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</si>
  <si>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</si>
  <si>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</si>
  <si>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</si>
  <si>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</si>
  <si>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</si>
  <si>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</si>
  <si>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</si>
  <si>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</si>
  <si>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</si>
  <si>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</si>
  <si>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</si>
  <si>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</si>
  <si>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</si>
  <si>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</si>
  <si>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</si>
  <si>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</si>
  <si>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</si>
  <si>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</si>
  <si>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</si>
  <si>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</si>
  <si>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</si>
  <si>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</si>
  <si>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</si>
  <si>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</si>
  <si>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</si>
  <si>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</si>
  <si>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</si>
  <si>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</si>
  <si>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</si>
  <si>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</si>
  <si>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</si>
  <si>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</si>
  <si>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</si>
  <si>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</si>
  <si>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</si>
  <si>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</si>
  <si>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</si>
  <si>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</si>
  <si>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</si>
  <si>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</si>
  <si>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</si>
  <si>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</si>
  <si>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</si>
  <si>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</si>
  <si>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</si>
  <si>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</si>
  <si>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</si>
  <si>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</si>
  <si>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</si>
  <si>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</si>
  <si>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</si>
  <si>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</si>
  <si>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</si>
  <si>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</si>
  <si>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</si>
  <si>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</si>
  <si>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</si>
  <si>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</si>
  <si>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</si>
  <si>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</si>
  <si>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</si>
  <si>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</si>
  <si>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</si>
  <si>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</si>
  <si>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</si>
  <si>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</si>
  <si>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</si>
  <si>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</si>
  <si>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</si>
  <si>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</si>
  <si>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</si>
  <si>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</si>
  <si>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</si>
  <si>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</si>
  <si>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</si>
  <si>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</si>
  <si>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</si>
  <si>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</si>
  <si>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</si>
  <si>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</si>
  <si>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</si>
  <si>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</si>
  <si>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</si>
  <si>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</si>
  <si>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</si>
  <si>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</si>
  <si>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</si>
  <si>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</si>
  <si>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</si>
  <si>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</si>
  <si>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</si>
  <si>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</si>
  <si>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</si>
  <si>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</si>
  <si>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</si>
  <si>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</si>
  <si>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</si>
  <si>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</si>
  <si>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</si>
  <si>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</si>
  <si>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</si>
  <si>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</si>
  <si>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</si>
  <si>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</si>
  <si>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</si>
  <si>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</si>
  <si>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</si>
  <si>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</si>
  <si>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</si>
  <si>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</si>
  <si>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</si>
  <si>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</si>
  <si>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</si>
  <si>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</si>
  <si>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</si>
  <si>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</si>
  <si>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</si>
  <si>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</si>
  <si>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</si>
  <si>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</si>
  <si>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</si>
  <si>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</si>
  <si>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</si>
  <si>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</si>
  <si>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</si>
  <si>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</si>
  <si>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</si>
  <si>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</si>
  <si>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</si>
  <si>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</si>
  <si>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</si>
  <si>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</si>
  <si>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</si>
  <si>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</si>
  <si>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</si>
  <si>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</si>
  <si>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</si>
  <si>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</si>
  <si>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</si>
  <si>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</si>
  <si>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</si>
  <si>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</si>
  <si>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</si>
  <si>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</si>
  <si>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</si>
  <si>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</si>
  <si>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</si>
  <si>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</si>
  <si>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</si>
  <si>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</si>
  <si>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</si>
  <si>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</si>
  <si>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</si>
  <si>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</si>
  <si>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</si>
  <si>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</si>
  <si>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</si>
  <si>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</si>
  <si>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</si>
  <si>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</si>
  <si>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</si>
  <si>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</si>
  <si>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</si>
  <si>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</si>
  <si>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</si>
  <si>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</si>
  <si>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</si>
  <si>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</si>
  <si>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</si>
  <si>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</si>
  <si>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</si>
  <si>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</si>
  <si>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</si>
  <si>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</si>
  <si>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</si>
  <si>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</si>
  <si>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</si>
  <si>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</si>
  <si>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</si>
  <si>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</si>
  <si>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</si>
  <si>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</si>
  <si>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</si>
  <si>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</si>
  <si>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</si>
  <si>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</si>
  <si>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</si>
  <si>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</si>
  <si>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</si>
  <si>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</si>
  <si>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</si>
  <si>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</si>
  <si>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</si>
  <si>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</si>
  <si>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</si>
  <si>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</si>
  <si>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</si>
  <si>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</si>
  <si>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</si>
  <si>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</si>
  <si>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</si>
  <si>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</si>
  <si>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</si>
  <si>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</si>
  <si>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</si>
  <si>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</si>
  <si>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</si>
  <si>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</si>
  <si>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</si>
  <si>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</si>
  <si>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</si>
  <si>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</si>
  <si>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</si>
  <si>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</si>
  <si>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</si>
  <si>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</si>
  <si>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</si>
  <si>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</si>
  <si>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</si>
  <si>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</si>
  <si>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</si>
  <si>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</si>
  <si>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</si>
  <si>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</si>
  <si>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</si>
  <si>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</si>
  <si>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</si>
  <si>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</si>
  <si>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</si>
  <si>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</si>
  <si>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</si>
  <si>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</si>
  <si>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</si>
  <si>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</si>
  <si>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</si>
  <si>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</si>
  <si>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</si>
  <si>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</si>
  <si>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</si>
  <si>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</si>
  <si>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</si>
  <si>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</si>
  <si>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</si>
  <si>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</si>
  <si>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</si>
  <si>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</si>
  <si>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</si>
  <si>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</si>
  <si>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</si>
  <si>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</si>
  <si>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</si>
  <si>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</si>
  <si>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</si>
  <si>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</si>
  <si>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</si>
  <si>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</si>
  <si>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</si>
  <si>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</si>
  <si>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</si>
  <si>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</si>
  <si>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</si>
  <si>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</si>
  <si>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</si>
  <si>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</si>
  <si>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</si>
  <si>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</si>
  <si>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</si>
  <si>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</si>
  <si>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</si>
  <si>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</si>
  <si>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</si>
  <si>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</si>
  <si>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</si>
  <si>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</si>
  <si>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</si>
  <si>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</si>
  <si>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</si>
  <si>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</si>
  <si>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</si>
  <si>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</si>
  <si>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</si>
  <si>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</si>
  <si>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</si>
  <si>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</si>
  <si>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</si>
  <si>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</si>
  <si>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</si>
  <si>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</si>
  <si>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</si>
  <si>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</si>
  <si>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</si>
  <si>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</si>
  <si>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</si>
  <si>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</si>
  <si>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</si>
  <si>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</si>
  <si>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</si>
  <si>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</si>
  <si>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</si>
  <si>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</si>
  <si>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</si>
  <si>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</si>
  <si>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</si>
  <si>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</si>
  <si>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</si>
  <si>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</si>
  <si>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</si>
  <si>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</si>
  <si>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</si>
  <si>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</si>
  <si>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</si>
  <si>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</si>
  <si>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</si>
  <si>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</si>
  <si>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</si>
  <si>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</si>
  <si>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</si>
  <si>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</si>
  <si>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</si>
  <si>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</si>
  <si>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</si>
  <si>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</si>
  <si>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</si>
  <si>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</si>
  <si>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</si>
  <si>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</si>
  <si>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</si>
  <si>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</si>
  <si>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</si>
  <si>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</si>
  <si>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</si>
  <si>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</si>
  <si>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</si>
  <si>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</si>
  <si>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</si>
  <si>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</si>
  <si>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</si>
  <si>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</si>
  <si>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</si>
  <si>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</si>
  <si>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</si>
  <si>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</si>
  <si>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</si>
  <si>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</si>
  <si>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</si>
  <si>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</si>
  <si>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</si>
  <si>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</si>
  <si>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</si>
  <si>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</si>
  <si>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</si>
  <si>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</si>
  <si>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</si>
  <si>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</si>
  <si>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</si>
  <si>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</si>
  <si>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</si>
  <si>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</si>
  <si>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</si>
  <si>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</si>
  <si>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</si>
  <si>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</si>
  <si>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</si>
  <si>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</si>
  <si>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</si>
  <si>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</si>
  <si>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</si>
  <si>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</si>
  <si>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</si>
  <si>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</si>
  <si>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</si>
  <si>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</si>
  <si>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</si>
  <si>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</si>
  <si>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</si>
  <si>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</si>
  <si>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</si>
  <si>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</si>
  <si>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</si>
  <si>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</si>
  <si>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</si>
  <si>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</si>
  <si>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</si>
  <si>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</si>
  <si>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</si>
  <si>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</si>
  <si>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</si>
  <si>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</si>
  <si>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</si>
  <si>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</si>
  <si>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</si>
  <si>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</si>
  <si>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</si>
  <si>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</si>
  <si>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</si>
  <si>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</si>
  <si>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</si>
  <si>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</si>
  <si>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</si>
  <si>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</si>
  <si>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</si>
  <si>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</si>
  <si>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</si>
  <si>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</si>
  <si>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</si>
  <si>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</si>
  <si>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</si>
  <si>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</si>
  <si>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</si>
  <si>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</si>
  <si>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</si>
  <si>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</si>
  <si>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</si>
  <si>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</si>
  <si>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</si>
  <si>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</si>
  <si>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</si>
  <si>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</si>
  <si>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</si>
  <si>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</si>
  <si>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</si>
  <si>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</si>
  <si>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</si>
  <si>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</si>
  <si>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</si>
  <si>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</si>
  <si>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</si>
  <si>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</si>
  <si>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</si>
  <si>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</si>
  <si>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</si>
  <si>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</si>
  <si>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</si>
  <si>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</si>
  <si>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</si>
  <si>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</si>
  <si>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</si>
  <si>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</si>
  <si>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</si>
  <si>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</si>
  <si>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</si>
  <si>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</si>
  <si>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</si>
  <si>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</si>
  <si>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</si>
  <si>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</si>
  <si>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</si>
  <si>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</si>
  <si>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</si>
  <si>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</si>
  <si>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</si>
  <si>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</si>
  <si>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</si>
  <si>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</si>
  <si>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</si>
  <si>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</si>
  <si>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</si>
  <si>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</si>
  <si>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</si>
  <si>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</si>
  <si>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</si>
  <si>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</si>
  <si>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</si>
  <si>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</si>
  <si>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</si>
  <si>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</si>
  <si>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</si>
  <si>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</si>
  <si>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</si>
  <si>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</si>
  <si>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</si>
  <si>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</si>
  <si>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</si>
  <si>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</si>
  <si>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</si>
  <si>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</si>
  <si>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</si>
  <si>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</si>
  <si>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</si>
  <si>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</si>
  <si>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</si>
  <si>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</si>
  <si>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</si>
  <si>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</si>
  <si>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</si>
  <si>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</si>
  <si>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</si>
  <si>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</si>
  <si>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</si>
  <si>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</si>
  <si>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</si>
  <si>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</si>
  <si>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</si>
  <si>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</si>
  <si>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</si>
  <si>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</si>
  <si>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</si>
  <si>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</si>
  <si>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</si>
  <si>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</si>
  <si>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</si>
  <si>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</si>
  <si>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</si>
  <si>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</si>
  <si>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</si>
  <si>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</si>
  <si>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</si>
  <si>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</si>
  <si>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</si>
  <si>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</si>
  <si>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</si>
  <si>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</si>
  <si>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</si>
  <si>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</si>
  <si>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</si>
  <si>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</si>
  <si>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</si>
  <si>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</si>
  <si>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</si>
  <si>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</si>
  <si>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</si>
  <si>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</si>
  <si>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</si>
  <si>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</si>
  <si>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</si>
  <si>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</si>
  <si>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</si>
  <si>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</si>
  <si>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</si>
  <si>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</si>
  <si>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</si>
  <si>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</si>
  <si>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</si>
  <si>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</si>
  <si>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</si>
  <si>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</si>
  <si>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</si>
  <si>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</si>
  <si>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</si>
  <si>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</si>
  <si>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</si>
  <si>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</si>
  <si>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</si>
  <si>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</si>
  <si>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</si>
  <si>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</si>
  <si>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</si>
  <si>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</si>
  <si>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</si>
  <si>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</si>
  <si>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</si>
  <si>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</si>
  <si>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</si>
  <si>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</si>
  <si>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</si>
  <si>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</si>
  <si>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</si>
  <si>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</si>
  <si>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</si>
  <si>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</si>
  <si>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</si>
  <si>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</si>
  <si>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</si>
  <si>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</si>
  <si>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</si>
  <si>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</si>
  <si>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</si>
  <si>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</si>
  <si>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</si>
  <si>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</si>
  <si>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</si>
  <si>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</si>
  <si>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</si>
  <si>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</si>
  <si>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</si>
  <si>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</si>
  <si>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</si>
  <si>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</si>
  <si>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</si>
  <si>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</si>
  <si>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</si>
  <si>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</si>
  <si>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</si>
  <si>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</si>
  <si>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</si>
  <si>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</si>
  <si>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</si>
  <si>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</si>
  <si>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</si>
  <si>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</si>
  <si>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</si>
  <si>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</si>
  <si>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</si>
  <si>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</si>
  <si>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</si>
  <si>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</si>
  <si>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</si>
  <si>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</si>
  <si>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</si>
  <si>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</si>
  <si>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</si>
  <si>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</si>
  <si>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</si>
  <si>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</si>
  <si>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</si>
  <si>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</si>
  <si>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</si>
  <si>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</si>
  <si>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</si>
  <si>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</si>
  <si>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</si>
  <si>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</si>
  <si>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</si>
  <si>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</si>
  <si>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</si>
  <si>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</si>
  <si>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</si>
  <si>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</si>
  <si>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</si>
  <si>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</si>
  <si>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</si>
  <si>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</si>
  <si>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</si>
  <si>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</si>
  <si>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</si>
  <si>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</si>
  <si>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</si>
  <si>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</si>
  <si>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</si>
  <si>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</si>
  <si>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</si>
  <si>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</si>
  <si>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</si>
  <si>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</si>
  <si>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</si>
  <si>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</si>
  <si>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</si>
  <si>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</si>
  <si>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</si>
  <si>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</si>
  <si>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</si>
  <si>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</si>
  <si>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</si>
  <si>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</si>
  <si>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</si>
  <si>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</si>
  <si>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</si>
  <si>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</si>
  <si>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</si>
  <si>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</si>
  <si>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</si>
  <si>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</si>
  <si>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</si>
  <si>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</si>
  <si>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</si>
  <si>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</si>
  <si>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</si>
  <si>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</si>
  <si>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</si>
  <si>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</si>
  <si>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</si>
  <si>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</si>
  <si>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</si>
  <si>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</si>
  <si>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</si>
  <si>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</si>
  <si>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</si>
  <si>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</si>
  <si>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</si>
  <si>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</si>
  <si>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</si>
  <si>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</si>
  <si>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</si>
  <si>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</si>
  <si>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</si>
  <si>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</si>
  <si>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</si>
  <si>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</si>
  <si>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</si>
  <si>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</si>
  <si>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</si>
  <si>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</si>
  <si>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</si>
  <si>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</si>
  <si>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</si>
  <si>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</si>
  <si>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</si>
  <si>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</si>
  <si>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</si>
  <si>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</si>
  <si>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</si>
  <si>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</si>
  <si>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</si>
  <si>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</si>
  <si>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</si>
  <si>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</si>
  <si>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</si>
  <si>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</si>
  <si>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</si>
  <si>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</si>
  <si>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</si>
  <si>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</si>
  <si>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</si>
  <si>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</si>
  <si>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</si>
  <si>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</si>
  <si>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</si>
  <si>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</si>
  <si>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</si>
  <si>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</si>
  <si>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</si>
  <si>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</si>
  <si>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</si>
  <si>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</si>
  <si>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</si>
  <si>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</si>
  <si>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</si>
  <si>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</si>
  <si>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</si>
  <si>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</si>
  <si>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</si>
  <si>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</si>
  <si>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</si>
  <si>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</si>
  <si>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</si>
  <si>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</si>
  <si>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</si>
  <si>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</si>
  <si>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</si>
  <si>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</si>
  <si>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</si>
  <si>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</si>
  <si>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</si>
  <si>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</si>
  <si>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</si>
  <si>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</si>
  <si>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</si>
  <si>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</si>
  <si>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</si>
  <si>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</si>
  <si>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</si>
  <si>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</si>
  <si>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</si>
  <si>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</si>
  <si>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</si>
  <si>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</si>
  <si>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</si>
  <si>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</si>
  <si>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</si>
  <si>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</si>
  <si>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</si>
  <si>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</si>
  <si>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</si>
  <si>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</si>
  <si>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</si>
  <si>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</si>
  <si>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</si>
  <si>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</si>
  <si>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</si>
  <si>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</si>
  <si>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</si>
  <si>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</si>
  <si>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</si>
  <si>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</si>
  <si>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</si>
  <si>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</si>
  <si>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</si>
  <si>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</si>
  <si>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</si>
  <si>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</si>
  <si>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</si>
  <si>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</si>
  <si>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</si>
  <si>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</si>
  <si>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</si>
  <si>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</si>
  <si>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</si>
  <si>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</si>
  <si>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</si>
  <si>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</si>
  <si>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</si>
  <si>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</si>
  <si>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</si>
  <si>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</si>
  <si>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</si>
  <si>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</si>
  <si>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</si>
  <si>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</si>
  <si>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</si>
  <si>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</si>
  <si>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</si>
  <si>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</si>
  <si>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</si>
  <si>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</si>
  <si>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</si>
  <si>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</si>
  <si>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</si>
  <si>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</si>
  <si>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</si>
  <si>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</si>
  <si>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</si>
  <si>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</si>
  <si>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</si>
  <si>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</si>
  <si>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</si>
  <si>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</si>
  <si>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</si>
  <si>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</si>
  <si>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</si>
  <si>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</si>
  <si>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</si>
  <si>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</si>
  <si>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</si>
  <si>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</si>
  <si>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</si>
  <si>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</si>
  <si>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</si>
  <si>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</si>
  <si>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</si>
  <si>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</si>
  <si>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</si>
  <si>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</si>
  <si>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</si>
  <si>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</si>
  <si>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</si>
  <si>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</si>
  <si>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</si>
  <si>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</si>
  <si>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</si>
  <si>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</si>
  <si>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</si>
  <si>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</si>
  <si>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</si>
  <si>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</si>
  <si>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</si>
  <si>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</si>
  <si>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</si>
  <si>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</si>
  <si>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</si>
  <si>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</si>
  <si>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</si>
  <si>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</si>
  <si>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</si>
  <si>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</si>
  <si>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</si>
  <si>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</si>
  <si>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</si>
  <si>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</si>
  <si>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</si>
  <si>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</si>
  <si>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</si>
  <si>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</si>
  <si>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</si>
  <si>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</si>
  <si>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</si>
  <si>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</si>
  <si>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</si>
  <si>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</si>
  <si>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</si>
  <si>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</si>
  <si>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</si>
  <si>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</si>
  <si>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</si>
  <si>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</si>
  <si>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</si>
  <si>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</si>
  <si>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</si>
  <si>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</si>
  <si>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</si>
  <si>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</si>
  <si>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</si>
  <si>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</si>
  <si>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</si>
  <si>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</si>
  <si>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</si>
  <si>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</si>
  <si>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</si>
  <si>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</si>
  <si>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</si>
  <si>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</si>
  <si>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</si>
  <si>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</si>
  <si>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</si>
  <si>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</si>
  <si>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</si>
  <si>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</si>
  <si>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</si>
  <si>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</si>
  <si>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</si>
  <si>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</si>
  <si>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</si>
  <si>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</si>
  <si>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</si>
  <si>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</si>
  <si>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</si>
  <si>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</si>
  <si>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</si>
  <si>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</si>
  <si>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</si>
  <si>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</si>
  <si>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</si>
  <si>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</si>
  <si>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</si>
  <si>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</si>
  <si>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</si>
  <si>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</si>
  <si>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</si>
  <si>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</si>
  <si>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</si>
  <si>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</si>
  <si>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</si>
  <si>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</si>
  <si>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</si>
  <si>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</si>
  <si>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</si>
  <si>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</si>
  <si>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</si>
  <si>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</si>
  <si>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</si>
  <si>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</si>
  <si>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</si>
  <si>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</si>
  <si>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</si>
  <si>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</si>
  <si>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</si>
  <si>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</si>
  <si>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</si>
  <si>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</si>
  <si>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</si>
  <si>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</si>
  <si>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</si>
  <si>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</si>
  <si>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</si>
  <si>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</si>
  <si>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</si>
  <si>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</si>
  <si>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</si>
  <si>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</si>
  <si>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</si>
  <si>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</si>
  <si>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</si>
  <si>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</si>
  <si>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</si>
  <si>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</si>
  <si>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</si>
  <si>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</si>
  <si>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</si>
  <si>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</si>
  <si>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</si>
  <si>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</si>
  <si>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</si>
  <si>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</si>
  <si>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</si>
  <si>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</si>
  <si>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</si>
  <si>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</si>
  <si>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</si>
  <si>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</si>
  <si>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</si>
  <si>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</si>
  <si>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</si>
  <si>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</si>
  <si>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</si>
  <si>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</si>
  <si>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</si>
  <si>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</si>
  <si>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</si>
  <si>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</si>
  <si>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</si>
  <si>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</si>
  <si>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</si>
  <si>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</si>
  <si>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</si>
  <si>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</si>
  <si>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</si>
  <si>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</si>
  <si>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</si>
  <si>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</si>
  <si>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</si>
  <si>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</si>
  <si>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</si>
  <si>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</si>
  <si>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</si>
  <si>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</si>
  <si>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</si>
  <si>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</si>
  <si>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</si>
  <si>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</si>
  <si>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</si>
  <si>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</si>
  <si>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</si>
  <si>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</si>
  <si>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</si>
  <si>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</si>
  <si>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</si>
  <si>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</si>
  <si>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</si>
  <si>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</si>
  <si>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</si>
  <si>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</si>
  <si>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</si>
  <si>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</si>
  <si>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</si>
  <si>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</si>
  <si>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</si>
  <si>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</si>
  <si>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</si>
  <si>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</si>
  <si>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</si>
  <si>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</si>
  <si>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</si>
  <si>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</si>
  <si>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</si>
  <si>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</si>
  <si>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</si>
  <si>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</si>
  <si>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</si>
  <si>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</si>
  <si>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</si>
  <si>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</si>
  <si>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</si>
  <si>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</si>
  <si>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</si>
  <si>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</si>
  <si>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</si>
  <si>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</si>
  <si>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</si>
  <si>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</si>
  <si>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</si>
  <si>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</si>
  <si>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</si>
  <si>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</si>
  <si>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</si>
  <si>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</si>
  <si>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</si>
  <si>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</si>
  <si>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</si>
  <si>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</si>
  <si>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</si>
  <si>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</si>
  <si>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</si>
  <si>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</si>
  <si>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</si>
  <si>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</si>
  <si>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</si>
  <si>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</si>
  <si>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</si>
  <si>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</si>
  <si>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</si>
  <si>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</si>
  <si>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</si>
  <si>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</si>
  <si>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</si>
  <si>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</si>
  <si>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</si>
  <si>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</si>
  <si>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</si>
  <si>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</si>
  <si>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</si>
  <si>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</si>
  <si>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</si>
  <si>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</si>
  <si>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</si>
  <si>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</si>
  <si>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</si>
  <si>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</si>
  <si>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</si>
  <si>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</si>
  <si>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</si>
  <si>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</si>
  <si>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</si>
  <si>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</si>
  <si>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</si>
  <si>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</si>
  <si>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</si>
  <si>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</si>
  <si>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</si>
  <si>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</si>
  <si>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</si>
  <si>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</si>
  <si>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</si>
  <si>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</si>
  <si>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</si>
  <si>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</si>
  <si>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</si>
  <si>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</si>
  <si>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</si>
  <si>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</si>
  <si>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</si>
  <si>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</si>
  <si>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</si>
  <si>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</si>
  <si>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</si>
  <si>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</si>
  <si>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</si>
  <si>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</si>
  <si>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</si>
  <si>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</si>
  <si>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</si>
  <si>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</si>
  <si>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</si>
  <si>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</si>
  <si>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</si>
  <si>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</si>
  <si>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</si>
  <si>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</si>
  <si>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</si>
  <si>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</si>
  <si>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</si>
  <si>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</si>
  <si>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</si>
  <si>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</si>
  <si>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</si>
  <si>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</si>
  <si>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</si>
  <si>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</si>
  <si>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</si>
  <si>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</si>
  <si>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</si>
  <si>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</si>
  <si>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</si>
  <si>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</si>
  <si>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</si>
  <si>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</si>
  <si>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</si>
  <si>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</si>
  <si>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</si>
  <si>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</si>
  <si>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</si>
  <si>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</si>
  <si>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</si>
  <si>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</si>
  <si>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</si>
  <si>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</si>
  <si>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</si>
  <si>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</si>
  <si>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</si>
  <si>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</si>
  <si>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</si>
  <si>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</si>
  <si>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</si>
  <si>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</si>
  <si>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</si>
  <si>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</si>
  <si>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</si>
  <si>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</si>
  <si>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</si>
  <si>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</si>
  <si>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</si>
  <si>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</si>
  <si>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</si>
  <si>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</si>
  <si>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</si>
  <si>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</si>
  <si>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</si>
  <si>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</si>
  <si>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</si>
  <si>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</si>
  <si>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</si>
  <si>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</si>
  <si>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</si>
  <si>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</si>
  <si>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</si>
  <si>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</si>
  <si>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</si>
  <si>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</si>
  <si>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</si>
  <si>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</si>
  <si>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</si>
  <si>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</si>
  <si>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</si>
  <si>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</si>
  <si>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</si>
  <si>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</si>
  <si>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</si>
  <si>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</si>
  <si>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</si>
  <si>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</si>
  <si>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</si>
  <si>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</si>
  <si>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</si>
  <si>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</si>
  <si>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</si>
  <si>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</si>
  <si>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</si>
  <si>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</si>
  <si>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</si>
  <si>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</si>
  <si>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</si>
  <si>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</si>
  <si>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</si>
  <si>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</si>
  <si>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</si>
  <si>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</si>
  <si>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</si>
  <si>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</si>
  <si>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</si>
  <si>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</si>
  <si>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</si>
  <si>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</si>
  <si>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</si>
  <si>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</si>
  <si>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</si>
  <si>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</si>
  <si>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</si>
  <si>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</si>
  <si>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</si>
  <si>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</si>
  <si>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</si>
  <si>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</si>
  <si>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</si>
  <si>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</si>
  <si>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</si>
  <si>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</si>
  <si>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</si>
  <si>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</si>
  <si>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</si>
  <si>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</si>
  <si>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</si>
  <si>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</si>
  <si>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</si>
  <si>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</si>
  <si>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</si>
  <si>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</si>
  <si>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</si>
  <si>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</si>
  <si>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</si>
  <si>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</si>
  <si>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</si>
  <si>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</si>
  <si>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</si>
  <si>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</si>
  <si>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</si>
  <si>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</si>
  <si>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</si>
  <si>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</si>
  <si>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</si>
  <si>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</si>
  <si>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</si>
  <si>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</si>
  <si>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</si>
  <si>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</si>
  <si>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</si>
  <si>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</si>
  <si>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</si>
  <si>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</si>
  <si>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</si>
  <si>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</si>
  <si>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</si>
  <si>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</si>
  <si>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</si>
  <si>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</si>
  <si>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</si>
  <si>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</si>
  <si>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</si>
  <si>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</si>
  <si>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</si>
  <si>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</si>
  <si>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</si>
  <si>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</si>
  <si>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</si>
  <si>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</si>
  <si>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</si>
  <si>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</si>
  <si>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</si>
  <si>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</si>
  <si>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</si>
  <si>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</si>
  <si>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</si>
  <si>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</si>
  <si>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</si>
  <si>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</si>
  <si>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</si>
  <si>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</si>
  <si>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</si>
  <si>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</si>
  <si>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</si>
  <si>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</si>
  <si>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</si>
  <si>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</si>
  <si>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</si>
  <si>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</si>
  <si>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</si>
  <si>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</si>
  <si>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</si>
  <si>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</si>
  <si>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</si>
  <si>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</si>
  <si>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</si>
  <si>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</si>
  <si>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</si>
  <si>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</si>
  <si>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</si>
  <si>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</si>
  <si>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</si>
  <si>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</si>
  <si>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</si>
  <si>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</si>
  <si>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</si>
  <si>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</si>
  <si>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</si>
  <si>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</si>
  <si>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</si>
  <si>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</si>
  <si>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</si>
  <si>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</si>
  <si>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</si>
  <si>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</si>
  <si>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</si>
  <si>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</si>
  <si>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</si>
  <si>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</si>
  <si>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</si>
  <si>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</si>
  <si>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</si>
  <si>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</si>
  <si>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</si>
  <si>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</si>
  <si>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</si>
  <si>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</si>
  <si>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</si>
  <si>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</si>
  <si>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</si>
  <si>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</si>
  <si>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</si>
  <si>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</si>
  <si>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</si>
  <si>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</si>
  <si>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</si>
  <si>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</si>
  <si>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</si>
  <si>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</si>
  <si>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</si>
  <si>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</si>
  <si>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</si>
  <si>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</si>
  <si>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</si>
  <si>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</si>
  <si>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</si>
  <si>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</si>
  <si>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</si>
  <si>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</si>
  <si>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</si>
  <si>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</si>
  <si>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</si>
  <si>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</si>
  <si>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</si>
  <si>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</si>
  <si>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</si>
  <si>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</si>
  <si>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</si>
  <si>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</si>
  <si>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</si>
  <si>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</si>
  <si>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</si>
  <si>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</si>
  <si>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</si>
  <si>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</si>
  <si>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</si>
  <si>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</si>
  <si>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</si>
  <si>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</si>
  <si>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</si>
  <si>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</si>
  <si>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</si>
  <si>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</si>
  <si>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</si>
  <si>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</si>
  <si>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</si>
  <si>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</si>
  <si>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</si>
  <si>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</si>
  <si>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</si>
  <si>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</si>
  <si>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</si>
  <si>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</si>
  <si>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</si>
  <si>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</si>
  <si>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</si>
  <si>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</si>
  <si>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</si>
  <si>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</si>
  <si>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</si>
  <si>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</si>
  <si>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</si>
  <si>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</si>
  <si>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</si>
  <si>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</si>
  <si>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</si>
  <si>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</si>
  <si>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</si>
  <si>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</si>
  <si>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</si>
  <si>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</si>
  <si>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</si>
  <si>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</si>
  <si>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</si>
  <si>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</si>
  <si>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</si>
  <si>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</si>
  <si>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</si>
  <si>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</si>
  <si>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</si>
  <si>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</si>
  <si>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</si>
  <si>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</si>
  <si>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</si>
  <si>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</si>
  <si>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</si>
  <si>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</si>
  <si>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</si>
  <si>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</si>
  <si>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</si>
  <si>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</si>
  <si>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</si>
  <si>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</si>
  <si>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</si>
  <si>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</si>
  <si>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</si>
  <si>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</si>
  <si>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</si>
  <si>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</si>
  <si>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</si>
  <si>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</si>
  <si>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</si>
  <si>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</si>
  <si>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</si>
  <si>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</si>
  <si>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</si>
  <si>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</si>
  <si>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</si>
  <si>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</si>
  <si>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</si>
  <si>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</si>
  <si>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</si>
  <si>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</si>
  <si>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</si>
  <si>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</si>
  <si>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</si>
  <si>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</si>
  <si>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</si>
  <si>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</si>
  <si>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</si>
  <si>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</si>
  <si>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</si>
  <si>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</si>
  <si>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</si>
  <si>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</si>
  <si>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</si>
  <si>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</si>
  <si>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</si>
  <si>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</si>
  <si>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</si>
  <si>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</si>
  <si>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</si>
  <si>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</si>
  <si>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</si>
  <si>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</si>
  <si>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</si>
  <si>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</si>
  <si>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</si>
  <si>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</si>
  <si>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</si>
  <si>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</si>
  <si>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</si>
  <si>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</si>
  <si>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</si>
  <si>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</si>
  <si>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</si>
  <si>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</si>
  <si>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</si>
  <si>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</si>
  <si>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</si>
  <si>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</si>
  <si>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</si>
  <si>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</si>
  <si>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</si>
  <si>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</si>
  <si>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</si>
  <si>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</si>
  <si>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</si>
  <si>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</si>
  <si>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</si>
  <si>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</si>
  <si>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</si>
  <si>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</si>
  <si>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</si>
  <si>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</si>
  <si>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</si>
  <si>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</si>
  <si>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</si>
  <si>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</si>
  <si>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</si>
  <si>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</si>
  <si>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</si>
  <si>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</si>
  <si>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</si>
  <si>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</si>
  <si>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</si>
  <si>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</si>
  <si>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</si>
  <si>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</si>
  <si>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</si>
  <si>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</si>
  <si>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</si>
  <si>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</si>
  <si>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</si>
  <si>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</si>
  <si>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</si>
  <si>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</si>
  <si>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</si>
  <si>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</si>
  <si>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</si>
  <si>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</si>
  <si>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</si>
  <si>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</si>
  <si>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</si>
  <si>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</si>
  <si>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</si>
  <si>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</si>
  <si>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</si>
  <si>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</si>
  <si>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</si>
  <si>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</si>
  <si>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</si>
  <si>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</si>
  <si>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</si>
  <si>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</si>
  <si>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</si>
  <si>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</si>
  <si>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</si>
  <si>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</si>
  <si>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</si>
  <si>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</si>
  <si>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</si>
  <si>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</si>
  <si>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</si>
  <si>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</si>
  <si>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</si>
  <si>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</si>
  <si>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</si>
  <si>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</si>
  <si>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</si>
  <si>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</si>
  <si>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</si>
  <si>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</si>
  <si>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</si>
  <si>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</si>
  <si>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</si>
  <si>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</si>
  <si>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</si>
  <si>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</si>
  <si>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</si>
  <si>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</si>
  <si>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</si>
  <si>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</si>
  <si>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</si>
  <si>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</si>
  <si>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</si>
  <si>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</si>
  <si>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</si>
  <si>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</si>
  <si>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</si>
  <si>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</si>
  <si>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</si>
  <si>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</si>
  <si>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</si>
  <si>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</si>
  <si>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</si>
  <si>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</si>
  <si>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</si>
  <si>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</si>
  <si>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</si>
  <si>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</si>
  <si>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</si>
  <si>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</si>
  <si>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</si>
  <si>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</si>
  <si>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</si>
  <si>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</si>
  <si>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</si>
  <si>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</si>
  <si>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</si>
  <si>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</si>
  <si>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</si>
  <si>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</si>
  <si>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</si>
  <si>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</si>
  <si>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</si>
  <si>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</si>
  <si>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</si>
  <si>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</si>
  <si>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</si>
  <si>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</si>
  <si>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</si>
  <si>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</si>
  <si>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</si>
  <si>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</si>
  <si>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</si>
  <si>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</si>
  <si>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</si>
  <si>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</si>
  <si>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</si>
  <si>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</si>
  <si>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</si>
  <si>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</si>
  <si>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</si>
  <si>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</si>
  <si>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</si>
  <si>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</si>
  <si>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</si>
  <si>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</si>
  <si>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</si>
  <si>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</si>
  <si>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</si>
  <si>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</si>
  <si>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</si>
  <si>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</si>
  <si>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</si>
  <si>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</si>
  <si>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</si>
  <si>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</si>
  <si>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</si>
  <si>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</si>
  <si>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</si>
  <si>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</si>
  <si>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</si>
  <si>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</si>
  <si>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</si>
  <si>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</si>
  <si>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</si>
  <si>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</si>
  <si>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</si>
  <si>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</si>
  <si>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</si>
  <si>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</si>
  <si>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</si>
  <si>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</si>
  <si>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</si>
  <si>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</si>
  <si>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</si>
  <si>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</si>
  <si>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</si>
  <si>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</si>
  <si>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</si>
  <si>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</si>
  <si>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</si>
  <si>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</si>
  <si>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</si>
  <si>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</si>
  <si>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</si>
  <si>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</si>
  <si>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</si>
  <si>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</si>
  <si>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</si>
  <si>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</si>
  <si>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</si>
  <si>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</si>
  <si>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</si>
  <si>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</si>
  <si>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</si>
  <si>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</si>
  <si>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</si>
  <si>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</si>
  <si>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</si>
  <si>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</si>
  <si>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</si>
  <si>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</si>
  <si>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</si>
  <si>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</si>
  <si>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</si>
  <si>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</si>
  <si>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</si>
  <si>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</si>
  <si>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</si>
  <si>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</si>
  <si>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</si>
  <si>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</si>
  <si>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</si>
  <si>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</si>
  <si>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</si>
  <si>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</si>
  <si>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</si>
  <si>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</si>
  <si>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</si>
  <si>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</si>
  <si>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</si>
  <si>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</si>
  <si>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</si>
  <si>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</si>
  <si>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</si>
  <si>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</si>
  <si>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</si>
  <si>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</si>
  <si>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</si>
  <si>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</si>
  <si>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</si>
  <si>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</si>
  <si>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</si>
  <si>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</si>
  <si>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</si>
  <si>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</si>
  <si>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</si>
  <si>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</si>
  <si>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</si>
  <si>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</si>
  <si>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</si>
  <si>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</si>
  <si>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</si>
  <si>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</si>
  <si>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</si>
  <si>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</si>
  <si>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</si>
  <si>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</si>
  <si>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</si>
  <si>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</si>
  <si>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</si>
  <si>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</si>
  <si>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</si>
  <si>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</si>
  <si>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</si>
  <si>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</si>
  <si>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</si>
  <si>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</si>
  <si>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</si>
  <si>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</si>
  <si>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</si>
  <si>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</si>
  <si>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</si>
  <si>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</si>
  <si>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</si>
  <si>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</si>
  <si>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</si>
  <si>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</si>
  <si>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</si>
  <si>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</si>
  <si>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</si>
  <si>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</si>
  <si>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</si>
  <si>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</si>
  <si>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</si>
  <si>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</si>
  <si>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</si>
  <si>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</si>
  <si>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</si>
  <si>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</si>
  <si>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</si>
  <si>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</si>
  <si>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</si>
  <si>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</si>
  <si>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</si>
  <si>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</si>
  <si>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</si>
  <si>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</si>
  <si>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</si>
  <si>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</si>
  <si>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</si>
  <si>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</si>
  <si>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</si>
  <si>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</si>
  <si>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</si>
  <si>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</si>
  <si>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</si>
  <si>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</si>
  <si>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</si>
  <si>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</si>
  <si>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</si>
  <si>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</si>
  <si>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</si>
  <si>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</si>
  <si>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</si>
  <si>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</si>
  <si>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</si>
  <si>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</si>
  <si>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</si>
  <si>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</si>
  <si>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</si>
  <si>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</si>
  <si>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</si>
  <si>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</si>
  <si>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</si>
  <si>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</si>
  <si>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</si>
  <si>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</si>
  <si>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</si>
  <si>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</si>
  <si>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</si>
  <si>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</si>
  <si>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</si>
  <si>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</si>
  <si>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</si>
  <si>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</si>
  <si>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</si>
  <si>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</si>
  <si>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</si>
  <si>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</si>
  <si>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</si>
  <si>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</si>
  <si>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</si>
  <si>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</si>
  <si>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</si>
  <si>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</si>
  <si>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</si>
  <si>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</si>
  <si>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</si>
  <si>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</si>
  <si>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</si>
  <si>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</si>
  <si>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</si>
  <si>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</si>
  <si>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</si>
  <si>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</si>
  <si>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</si>
  <si>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</si>
  <si>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</si>
  <si>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</si>
  <si>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</si>
  <si>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</si>
  <si>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</si>
  <si>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</si>
  <si>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</si>
  <si>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</si>
  <si>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</si>
  <si>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</si>
  <si>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</si>
  <si>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</si>
  <si>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</si>
  <si>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</si>
  <si>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</si>
  <si>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</si>
  <si>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</si>
  <si>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</si>
  <si>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</si>
  <si>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</si>
  <si>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</si>
  <si>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</si>
  <si>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</si>
  <si>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</si>
  <si>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</si>
  <si>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</si>
  <si>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</si>
  <si>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</si>
  <si>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</si>
  <si>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</si>
  <si>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</si>
  <si>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</si>
  <si>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</si>
  <si>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</si>
  <si>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</si>
  <si>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</si>
  <si>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</si>
  <si>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</si>
  <si>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</si>
  <si>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</si>
  <si>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</si>
  <si>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</si>
  <si>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</si>
  <si>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</si>
  <si>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</si>
  <si>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</si>
  <si>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</si>
  <si>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</si>
  <si>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</si>
  <si>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</si>
  <si>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</si>
  <si>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</si>
  <si>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</si>
  <si>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</si>
  <si>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</si>
  <si>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</si>
  <si>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</si>
  <si>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</si>
  <si>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</si>
  <si>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</si>
  <si>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</si>
  <si>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</si>
  <si>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</si>
  <si>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</si>
  <si>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</si>
  <si>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</si>
  <si>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</si>
  <si>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</si>
  <si>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</si>
  <si>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</si>
  <si>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</si>
  <si>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</si>
  <si>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</si>
  <si>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</si>
  <si>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</si>
  <si>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</si>
  <si>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</si>
  <si>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</si>
  <si>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</si>
  <si>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</si>
  <si>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</si>
  <si>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</si>
  <si>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</si>
  <si>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</si>
  <si>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</si>
  <si>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</si>
  <si>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</si>
  <si>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</si>
  <si>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</si>
  <si>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</si>
  <si>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</si>
  <si>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</si>
  <si>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</si>
  <si>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</si>
  <si>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</si>
  <si>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</si>
  <si>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</si>
  <si>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</si>
  <si>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</si>
  <si>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</si>
  <si>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</si>
  <si>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</si>
  <si>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</si>
  <si>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</si>
  <si>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</si>
  <si>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</si>
  <si>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</si>
  <si>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</si>
  <si>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</si>
  <si>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</si>
  <si>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</si>
  <si>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</si>
  <si>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</si>
  <si>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</si>
  <si>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</si>
  <si>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</si>
  <si>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</si>
  <si>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</si>
  <si>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</si>
  <si>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</si>
  <si>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</si>
  <si>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</si>
  <si>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</si>
  <si>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</si>
  <si>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</si>
  <si>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</si>
  <si>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</si>
  <si>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</si>
  <si>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</si>
  <si>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</si>
  <si>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</si>
  <si>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</si>
  <si>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</si>
  <si>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</si>
  <si>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</si>
  <si>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</si>
  <si>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</si>
  <si>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</si>
  <si>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</si>
  <si>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</si>
  <si>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</si>
  <si>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</si>
  <si>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</si>
  <si>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</si>
  <si>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</si>
  <si>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</si>
  <si>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</si>
  <si>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</si>
  <si>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</si>
  <si>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</si>
  <si>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</si>
  <si>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</si>
  <si>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</si>
  <si>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</si>
  <si>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</si>
  <si>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</si>
  <si>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</si>
  <si>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</si>
  <si>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</si>
  <si>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</si>
  <si>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</si>
  <si>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</si>
  <si>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</si>
  <si>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</si>
  <si>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</si>
  <si>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</si>
  <si>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</si>
  <si>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</si>
  <si>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</si>
  <si>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</si>
  <si>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</si>
  <si>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</si>
  <si>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</si>
  <si>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</si>
  <si>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</si>
  <si>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</si>
  <si>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</si>
  <si>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</si>
  <si>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</si>
  <si>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</si>
  <si>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</si>
  <si>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</si>
  <si>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</si>
  <si>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</si>
  <si>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</si>
  <si>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</si>
  <si>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</si>
  <si>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</si>
  <si>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</si>
  <si>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</si>
  <si>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</si>
  <si>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</si>
  <si>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</si>
  <si>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</si>
  <si>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</si>
  <si>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</si>
  <si>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</si>
  <si>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</si>
  <si>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</si>
  <si>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</si>
  <si>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</si>
  <si>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</si>
  <si>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</si>
  <si>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</si>
  <si>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</si>
  <si>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</si>
  <si>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</si>
  <si>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</si>
  <si>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</si>
  <si>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</si>
  <si>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</si>
  <si>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</si>
  <si>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</si>
  <si>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</si>
  <si>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</si>
  <si>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</si>
  <si>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</si>
  <si>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</si>
  <si>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</si>
  <si>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</si>
  <si>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</si>
  <si>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</si>
  <si>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</si>
  <si>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</si>
  <si>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</si>
  <si>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</si>
  <si>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</si>
  <si>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</si>
  <si>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</si>
  <si>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</si>
  <si>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</si>
  <si>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</si>
  <si>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</si>
  <si>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</si>
  <si>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</si>
  <si>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</si>
  <si>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</si>
  <si>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</si>
  <si>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</si>
  <si>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</si>
  <si>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</si>
  <si>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</si>
  <si>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</si>
  <si>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</si>
  <si>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</si>
  <si>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</si>
  <si>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</si>
  <si>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</si>
  <si>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</si>
  <si>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</si>
  <si>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</si>
  <si>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</si>
  <si>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</si>
  <si>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</si>
  <si>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</si>
  <si>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</si>
  <si>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</si>
  <si>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</si>
  <si>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</si>
  <si>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</si>
  <si>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</si>
  <si>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</si>
  <si>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</si>
  <si>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</si>
  <si>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</si>
  <si>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</si>
  <si>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</si>
  <si>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</si>
  <si>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</si>
  <si>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</si>
  <si>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</si>
  <si>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</si>
  <si>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</si>
  <si>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</si>
  <si>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</si>
  <si>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</si>
  <si>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</si>
  <si>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</si>
  <si>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</si>
  <si>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</si>
  <si>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</si>
  <si>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</si>
  <si>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</si>
  <si>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</si>
  <si>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</si>
  <si>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</si>
  <si>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</si>
  <si>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</si>
  <si>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</si>
  <si>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</si>
  <si>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</si>
  <si>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</si>
  <si>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</si>
  <si>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</si>
  <si>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</si>
  <si>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</si>
  <si>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</si>
  <si>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</si>
  <si>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</si>
  <si>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</si>
  <si>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</si>
  <si>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</si>
  <si>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</si>
  <si>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</si>
  <si>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</si>
  <si>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</si>
  <si>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</si>
  <si>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</si>
  <si>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</si>
  <si>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</si>
  <si>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</si>
  <si>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</si>
  <si>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</si>
  <si>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</si>
  <si>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</si>
  <si>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</si>
  <si>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</si>
  <si>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</si>
  <si>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</si>
  <si>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</si>
  <si>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</si>
  <si>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</si>
  <si>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</si>
  <si>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</si>
  <si>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</si>
  <si>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</si>
  <si>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</si>
  <si>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</si>
  <si>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</si>
  <si>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</si>
  <si>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</si>
  <si>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</si>
  <si>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</si>
  <si>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</si>
  <si>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</si>
  <si>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</si>
  <si>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</si>
  <si>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</si>
  <si>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</si>
  <si>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</si>
  <si>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</si>
  <si>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</si>
  <si>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</si>
  <si>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</si>
  <si>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</si>
  <si>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</si>
  <si>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</si>
  <si>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</si>
  <si>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</si>
  <si>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</si>
  <si>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</si>
  <si>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</si>
  <si>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</si>
  <si>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</si>
  <si>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</si>
  <si>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</si>
  <si>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</si>
  <si>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</si>
  <si>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</si>
  <si>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</si>
  <si>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</si>
  <si>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</si>
  <si>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</si>
  <si>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</si>
  <si>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</si>
  <si>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</si>
  <si>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</si>
  <si>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</si>
  <si>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</si>
  <si>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</si>
  <si>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</si>
  <si>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</si>
  <si>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</si>
  <si>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</si>
  <si>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</si>
  <si>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</si>
  <si>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</si>
  <si>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</si>
  <si>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</si>
  <si>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</si>
  <si>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</si>
  <si>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</si>
  <si>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</si>
  <si>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</si>
  <si>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</si>
  <si>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</si>
  <si>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</si>
  <si>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</si>
  <si>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</si>
  <si>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</si>
  <si>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</si>
  <si>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</si>
  <si>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</si>
  <si>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</si>
  <si>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</si>
  <si>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</si>
  <si>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</si>
  <si>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</si>
  <si>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</si>
  <si>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</si>
  <si>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</si>
  <si>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</si>
  <si>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</si>
  <si>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</si>
  <si>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</si>
  <si>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</si>
  <si>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</si>
  <si>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</si>
  <si>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</si>
  <si>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</si>
  <si>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</si>
  <si>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</si>
  <si>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</si>
  <si>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</si>
  <si>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</si>
  <si>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</si>
  <si>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</si>
  <si>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</si>
  <si>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</si>
  <si>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</si>
  <si>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</si>
  <si>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</si>
  <si>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</si>
  <si>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</si>
  <si>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</si>
  <si>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</si>
  <si>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</si>
  <si>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</si>
  <si>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</si>
  <si>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</si>
  <si>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</si>
  <si>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</si>
  <si>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</si>
  <si>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</si>
  <si>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</si>
  <si>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</si>
  <si>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</si>
  <si>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</si>
  <si>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</si>
  <si>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</si>
  <si>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</si>
  <si>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</si>
  <si>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</si>
  <si>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</si>
  <si>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</si>
  <si>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</si>
  <si>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</si>
  <si>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</si>
  <si>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</si>
  <si>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</si>
  <si>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</si>
  <si>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</si>
  <si>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</si>
  <si>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</si>
  <si>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</si>
  <si>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</si>
  <si>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</si>
  <si>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</si>
  <si>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</si>
  <si>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</si>
  <si>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</si>
  <si>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</si>
  <si>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</si>
  <si>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</si>
  <si>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</si>
  <si>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</si>
  <si>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</si>
  <si>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</si>
  <si>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</si>
  <si>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</si>
  <si>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</si>
  <si>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</si>
  <si>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</si>
  <si>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</si>
  <si>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</si>
  <si>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</si>
  <si>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</si>
  <si>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</si>
  <si>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</si>
  <si>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</si>
  <si>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</si>
  <si>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</si>
  <si>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</si>
  <si>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</si>
  <si>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</si>
  <si>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</si>
  <si>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</si>
  <si>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</si>
  <si>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</si>
  <si>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</si>
  <si>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</si>
  <si>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</si>
  <si>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</si>
  <si>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</si>
  <si>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</si>
  <si>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</si>
  <si>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</si>
  <si>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</si>
  <si>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</si>
  <si>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</si>
  <si>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</si>
  <si>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</si>
  <si>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</si>
  <si>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</si>
  <si>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</si>
  <si>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</si>
  <si>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</si>
  <si>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</si>
  <si>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</si>
  <si>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</si>
  <si>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</si>
  <si>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</si>
  <si>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</si>
  <si>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</si>
  <si>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</si>
  <si>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</si>
  <si>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</si>
  <si>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</si>
  <si>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</si>
  <si>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</si>
  <si>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</si>
  <si>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</si>
  <si>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</si>
  <si>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</si>
  <si>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</si>
  <si>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</si>
  <si>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</si>
  <si>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</si>
  <si>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</si>
  <si>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</si>
  <si>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</si>
  <si>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</si>
  <si>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</si>
  <si>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</si>
  <si>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</si>
  <si>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</si>
  <si>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</si>
  <si>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</si>
  <si>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</si>
  <si>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</si>
  <si>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</si>
  <si>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</si>
  <si>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</si>
  <si>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</si>
  <si>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</si>
  <si>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</si>
  <si>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</si>
  <si>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</si>
  <si>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</si>
  <si>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</si>
  <si>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</si>
  <si>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</si>
  <si>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</si>
  <si>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</si>
  <si>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</si>
  <si>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</si>
  <si>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</si>
  <si>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</si>
  <si>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</si>
  <si>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</si>
  <si>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</si>
  <si>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</si>
  <si>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</si>
  <si>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</si>
  <si>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</si>
  <si>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</si>
  <si>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</si>
  <si>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</si>
  <si>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</si>
  <si>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</si>
  <si>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</si>
  <si>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</si>
  <si>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</si>
  <si>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</si>
  <si>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</si>
  <si>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</si>
  <si>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</si>
  <si>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</si>
  <si>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</si>
  <si>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</si>
  <si>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</si>
  <si>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</si>
  <si>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</si>
  <si>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</si>
  <si>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</si>
  <si>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</si>
  <si>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</si>
  <si>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</si>
  <si>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</si>
  <si>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</si>
  <si>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</si>
  <si>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</si>
  <si>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</si>
  <si>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</si>
  <si>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</si>
  <si>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</si>
  <si>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</si>
  <si>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</si>
  <si>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</si>
  <si>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</si>
  <si>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</si>
  <si>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</si>
  <si>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</si>
  <si>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</si>
  <si>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</si>
  <si>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</si>
  <si>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</si>
  <si>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</si>
  <si>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</si>
  <si>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</si>
  <si>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</si>
  <si>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</si>
  <si>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</si>
  <si>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</si>
  <si>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</si>
  <si>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</si>
  <si>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</si>
  <si>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</si>
  <si>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</si>
  <si>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</si>
  <si>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</si>
  <si>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</si>
  <si>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</si>
  <si>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</si>
  <si>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</si>
  <si>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</si>
  <si>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</si>
  <si>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</si>
  <si>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</si>
  <si>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</si>
  <si>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</si>
  <si>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</si>
  <si>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</si>
  <si>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</si>
  <si>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</si>
  <si>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</si>
  <si>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</si>
  <si>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</si>
  <si>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</si>
  <si>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</si>
  <si>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</si>
  <si>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</si>
  <si>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</si>
  <si>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</si>
  <si>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</si>
  <si>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</si>
  <si>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</si>
  <si>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</si>
  <si>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</si>
  <si>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</si>
  <si>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</si>
  <si>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</si>
  <si>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</si>
  <si>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</si>
  <si>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</si>
  <si>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</si>
  <si>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</si>
  <si>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</si>
  <si>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</si>
  <si>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</si>
  <si>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</si>
  <si>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</si>
  <si>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</si>
  <si>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</si>
  <si>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</si>
  <si>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</si>
  <si>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</si>
  <si>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</si>
  <si>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</si>
  <si>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</si>
  <si>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</si>
  <si>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</si>
  <si>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</si>
  <si>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</si>
  <si>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</si>
  <si>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</si>
  <si>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</si>
  <si>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</si>
  <si>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</si>
  <si>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</si>
  <si>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</si>
  <si>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</si>
  <si>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</si>
  <si>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</si>
  <si>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</si>
  <si>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</si>
  <si>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</si>
  <si>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</si>
  <si>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</si>
  <si>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</si>
  <si>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</si>
  <si>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</si>
  <si>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</si>
  <si>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</si>
  <si>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</si>
  <si>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</si>
  <si>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</si>
  <si>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</si>
  <si>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</si>
  <si>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</si>
  <si>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</si>
  <si>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</si>
  <si>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</si>
  <si>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</si>
  <si>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</si>
  <si>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</si>
  <si>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</si>
  <si>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</si>
  <si>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</si>
  <si>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</si>
  <si>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</si>
  <si>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</si>
  <si>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</si>
  <si>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</si>
  <si>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</si>
  <si>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</si>
  <si>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</si>
  <si>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</si>
  <si>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</si>
  <si>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</si>
  <si>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</si>
  <si>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</si>
  <si>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</si>
  <si>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</si>
  <si>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</si>
  <si>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</si>
  <si>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</si>
  <si>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</si>
  <si>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</si>
  <si>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</si>
  <si>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</si>
  <si>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</si>
  <si>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</si>
  <si>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</si>
  <si>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</si>
  <si>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</si>
  <si>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</si>
  <si>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</si>
  <si>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</si>
  <si>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</si>
  <si>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</si>
  <si>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</si>
  <si>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</si>
  <si>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</si>
  <si>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</si>
  <si>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</si>
  <si>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</si>
  <si>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</si>
  <si>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</si>
  <si>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</si>
  <si>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</si>
  <si>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</si>
  <si>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</si>
  <si>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</si>
  <si>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</si>
  <si>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</si>
  <si>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</si>
  <si>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</si>
  <si>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</si>
  <si>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</si>
  <si>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</si>
  <si>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</si>
  <si>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</si>
  <si>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</si>
  <si>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2021-54-10001443</t>
  </si>
  <si>
    <t>HIJAS DE LA CARIDAD SAN VICENTE DE PAUL</t>
  </si>
  <si>
    <t>50</t>
  </si>
  <si>
    <t>BRINDAR ATENCION A LA PRIMERA INFANCIA, NIÑOS Y NIÑAS MENORES DE (5) AÑOS , DE FAMILIAS EN SITUACION CON VULNERABILIDAD ECONOMICA, SOCIAL, CULTURAL, NUTRICIONAL Y PSICOAFECTIVA , A TRAVES DE LOS HOGARES COMUNITARIOS DE BIENESTAR MODALIDADES: 0-5 AÑOS, EN LAS SIGUIENTES FORMAS DE ATENCION: FAMILIARES, MULTIPLES, GRUPALES Y EN LA MODALIDAD FAMI, APOYAR A LAS FAMILIAS EN DESARROLLO CON MUJERES GESTANTES, MADRES LACTANTES Y NIÑOS Y NIÑAS MENORES DE (2) AÑOS QUE SE ENCUENTRAN EN VULNERABILIDAD PSICOAFECTIVA, NUTRICIONAL, ECONÒMICA Y SOCIAL.</t>
  </si>
  <si>
    <t>prestar los servicios de educación inicial en el marco de la atención inicial en centro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</si>
  <si>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325</t>
  </si>
  <si>
    <t>365</t>
  </si>
  <si>
    <t>371</t>
  </si>
  <si>
    <t xml:space="preserve">BRINDAR ATENCION A LA PRIMERA INFANCIA EN LOS CENTROS DE DESARROLLO INFANTIL TEMPRANO, EN EL MARCO DE LA ESTRATEGIA " DE CERO A SIEMPRE" EN EL DEPARTAMENTO DE NORTE DE SANTANDER. </t>
  </si>
  <si>
    <t>90</t>
  </si>
  <si>
    <t xml:space="preserve">PRESTAR EL SERVICIO DE ATENCION, EDUCACION INICIAL Y CUIDADO A NIÑOS Y NIÑAS MENORES DE 5 AÑOS, O HASTA SU INGRESO AL GRADO TRANSICIÒN, CON EL FIN DE PROMOVER EL DESARROLLO INTEGRAL DE LA PRIMERA INFANCIA CON CALIDAD, DE CONFORMIDAD CON LOS LINEAMIENTOS, MANUAL OPERATIVO, LAS DIRECTRICES, PARÀMETROS Y ESTÀNDARES ESTABLECIDOS POR EL ICBF, EN EL MARCO DE LA ESTRATEGIA DE ATENCION INTEGRAL "DE CERO A SIEMPRE". </t>
  </si>
  <si>
    <t>632</t>
  </si>
  <si>
    <t>317</t>
  </si>
  <si>
    <t>PRESTAR EL SERVICIO DE EDUCACIÒN INICIAL EN EL MARCO DE LA ATENCIÒN INTEGRAL A NIÑAS Y NIÑOS MENORES DE 5 AÑOS, O HASTA SU INGRESO AL GRADO DE TRANSICIÒN, DE CONFORMIDAD CON LOS MANUALES OPERATIVOS DE LA MODALIDAD Y LAS DIRECTRICES ESTABLECIDAS POR EL ICBF, EN ARMONÌA CON LA POLITICA DE ESTADO PARA EL DESARROLLO INTEGRAL DE LA PRIMERA INFANCIA "DE CERO A SIEMPRE", EN EL SERVICIO CENTRO DE DESARROLLO INFANTIL.</t>
  </si>
  <si>
    <t>303</t>
  </si>
  <si>
    <t>ATENDER A NIÑOS Y NIÑAS MENORES DE 5 AÑOS, O HASTA SU INGRESO AL GRADO DE TRANSICION, EN LOS SERVICIOS DE EDUCACION INICIAL Y CUIDADO, CON EL FIN DE PROMOVER EL DESARROLLO INTEGRAL DE LA PRIMERA INFANCIA CON CALIDAD, DE CONFORMIDAD CON LOS LINEAMIENTOS, LAS DIRECTRICES, PARÀMETROS Y ESTÀNDARES ESTABLECIDOS POR EL ICBF.</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</si>
  <si>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</si>
  <si>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433</t>
  </si>
  <si>
    <t>300</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</si>
  <si>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SU BAJO EXCLUSIVA RESPONSABILIDAD DICHA ATENCION. </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</si>
  <si>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</si>
  <si>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541807271</t>
  </si>
  <si>
    <t xml:space="preserve">PROVEER AL CONTRATISTA DE LOS RECURSOS PARA QUE BRINDE ATENCION A NIÑOS Y NIÑAS MENORES DE 6 AÑOS DE EDAD EN EL HOGAR DE BIENESTAR TERRONCITOS DANDO PRIORIDAD A LOS  NIÑOS Y NIÑAS PERTENECIENTES A LOS NIVELES I Y II DEL SISBEN Y POBLACION DESPLAZADA </t>
  </si>
  <si>
    <t>54180989</t>
  </si>
  <si>
    <t>BRINDAR ATENCION A LA PRIMERA INFANCIA NIÑOS Y NIÑAS MENORES DE 6 AÑOS, DE FAMILIA CON VULNERABILIDAD ECONOMICA,SOCIAL,CULTURAL  NUTRICIONALY PSICOAFECTIVA, A TRAVES DE LOS HOGARES COMUNITARIOS DE BIENESTAR, MODALIDA MUTIPLES TIEMPO COMPLETO, PRIORITARIO EN SITUACIONES DE DESPLAZAMINETO</t>
  </si>
  <si>
    <t>269</t>
  </si>
  <si>
    <t xml:space="preserve">BRINDAR ATENCION A LA PRIMERA INFANCIA NIÑOS Y NIÑAS MENORES DE 5 AÑOS, DE FAMILIAS EN DESARROLLO CON MUJERES GESTANTES, LACTANTES Y NIÑOS MENORES DE 2 AÑOS A TRAVES DE LOS HOGAR COMUNITARIOS DE BIENESTAR MODALIDADES DE 0 A 7 Y FAMI. LAS FAMILIAS A ATENDER EN ESTA MODALIDAD DEBEN SER CON VULNERABILIDAD ECONOMICA, SOCIAL, NUTRICIONAL Y PSICOACTIVA DANDOLE PRIORIDAD AQUELLAS QUE SE ENCUENTRAN EN SITUACION DE DESPLAZAMIENTO </t>
  </si>
  <si>
    <t>147</t>
  </si>
  <si>
    <t>238</t>
  </si>
  <si>
    <t>CALLE 22C  26 35 SAMPER MENDOZA BOGOTA</t>
  </si>
  <si>
    <t>3683153</t>
  </si>
  <si>
    <t>SOR CECILIA TRIANA GONZALEZ</t>
  </si>
  <si>
    <t>1392020</t>
  </si>
  <si>
    <t>CALLE 22 C NO. 26 -35</t>
  </si>
  <si>
    <t>hijasdelacaridadbcoferentes@gmail.com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</si>
</sst>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2" zoomScale="71" zoomScaleNormal="71" zoomScaleSheetLayoutView="40" zoomScalePageLayoutView="40" workbookViewId="0">
      <selection activeCell="J207" sqref="J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822</v>
      </c>
      <c r="I15" s="32" t="s">
        <v>2624</v>
      </c>
      <c r="J15" s="107"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860006696</v>
      </c>
      <c r="C20" s="5"/>
      <c r="D20" s="73"/>
      <c r="E20" s="5"/>
      <c r="F20" s="5"/>
      <c r="G20" s="5"/>
      <c r="H20" s="183"/>
      <c r="I20" s="146" t="s">
        <v>1157</v>
      </c>
      <c r="J20" s="147" t="s">
        <v>824</v>
      </c>
      <c r="K20" s="148">
        <v>715152400</v>
      </c>
      <c r="L20" s="149">
        <v>44228</v>
      </c>
      <c r="M20" s="149">
        <v>44561</v>
      </c>
      <c r="N20" s="132">
        <f>+(M20-L20)/30</f>
        <v>11.1</v>
      </c>
      <c r="O20" s="135"/>
      <c r="U20" s="131"/>
      <c r="V20" s="104">
        <f ca="1">NOW()</f>
        <v>44194.408168055554</v>
      </c>
      <c r="W20" s="104">
        <f ca="1">NOW()</f>
        <v>44194.408168055554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HIJAS DE LA CARIDAD DE SAN VICENTE DE PAUL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2677</v>
      </c>
      <c r="C48" s="111" t="s">
        <v>32</v>
      </c>
      <c r="D48" s="109" t="s">
        <v>2697</v>
      </c>
      <c r="E48" s="142">
        <v>39120</v>
      </c>
      <c r="F48" s="142">
        <v>39447</v>
      </c>
      <c r="G48" s="157">
        <f>IF(AND(E48&lt;&gt;"",F48&lt;&gt;""),((F48-E48)/30),"")</f>
        <v>10.9</v>
      </c>
      <c r="H48" s="119" t="s">
        <v>2698</v>
      </c>
      <c r="I48" s="112" t="s">
        <v>1157</v>
      </c>
      <c r="J48" s="112" t="s">
        <v>824</v>
      </c>
      <c r="K48" s="114">
        <v>49059500</v>
      </c>
      <c r="L48" s="113"/>
      <c r="M48" s="115"/>
      <c r="N48" s="113" t="s">
        <v>27</v>
      </c>
      <c r="O48" s="113" t="s">
        <v>1148</v>
      </c>
      <c r="P48" s="78"/>
    </row>
    <row r="49" spans="1:16" s="6" customFormat="1" ht="24.75" customHeight="1" x14ac:dyDescent="0.25">
      <c r="A49" s="140">
        <v>2</v>
      </c>
      <c r="B49" s="119" t="s">
        <v>2677</v>
      </c>
      <c r="C49" s="111" t="s">
        <v>32</v>
      </c>
      <c r="D49" s="109" t="s">
        <v>2701</v>
      </c>
      <c r="E49" s="142">
        <v>39470</v>
      </c>
      <c r="F49" s="142">
        <v>39813</v>
      </c>
      <c r="G49" s="157">
        <f t="shared" ref="G49:G50" si="2">IF(AND(E49&lt;&gt;"",F49&lt;&gt;""),((F49-E49)/30),"")</f>
        <v>11.433333333333334</v>
      </c>
      <c r="H49" s="119" t="s">
        <v>2700</v>
      </c>
      <c r="I49" s="112" t="s">
        <v>1157</v>
      </c>
      <c r="J49" s="112" t="s">
        <v>824</v>
      </c>
      <c r="K49" s="114">
        <v>56883354</v>
      </c>
      <c r="L49" s="113"/>
      <c r="M49" s="115"/>
      <c r="N49" s="113" t="s">
        <v>27</v>
      </c>
      <c r="O49" s="113" t="s">
        <v>1148</v>
      </c>
      <c r="P49" s="78"/>
    </row>
    <row r="50" spans="1:16" s="6" customFormat="1" ht="24.75" customHeight="1" x14ac:dyDescent="0.25">
      <c r="A50" s="140">
        <v>3</v>
      </c>
      <c r="B50" s="119" t="s">
        <v>2677</v>
      </c>
      <c r="C50" s="111" t="s">
        <v>32</v>
      </c>
      <c r="D50" s="109" t="s">
        <v>2699</v>
      </c>
      <c r="E50" s="142">
        <v>39822</v>
      </c>
      <c r="F50" s="142">
        <v>40178</v>
      </c>
      <c r="G50" s="157">
        <f t="shared" si="2"/>
        <v>11.866666666666667</v>
      </c>
      <c r="H50" s="117" t="s">
        <v>2702</v>
      </c>
      <c r="I50" s="112" t="s">
        <v>1157</v>
      </c>
      <c r="J50" s="112" t="s">
        <v>824</v>
      </c>
      <c r="K50" s="114">
        <v>68487136</v>
      </c>
      <c r="L50" s="113"/>
      <c r="M50" s="115"/>
      <c r="N50" s="113" t="s">
        <v>27</v>
      </c>
      <c r="O50" s="113" t="s">
        <v>1148</v>
      </c>
      <c r="P50" s="78"/>
    </row>
    <row r="51" spans="1:16" s="6" customFormat="1" ht="24.75" customHeight="1" outlineLevel="1" x14ac:dyDescent="0.25">
      <c r="A51" s="140">
        <v>4</v>
      </c>
      <c r="B51" s="119" t="s">
        <v>2677</v>
      </c>
      <c r="C51" s="111" t="s">
        <v>32</v>
      </c>
      <c r="D51" s="109" t="s">
        <v>2703</v>
      </c>
      <c r="E51" s="142">
        <v>40190</v>
      </c>
      <c r="F51" s="142">
        <v>40543</v>
      </c>
      <c r="G51" s="157">
        <f t="shared" ref="G51:G107" si="3">IF(AND(E51&lt;&gt;"",F51&lt;&gt;""),((F51-E51)/30),"")</f>
        <v>11.766666666666667</v>
      </c>
      <c r="H51" s="117" t="s">
        <v>2702</v>
      </c>
      <c r="I51" s="112" t="s">
        <v>1157</v>
      </c>
      <c r="J51" s="112" t="s">
        <v>824</v>
      </c>
      <c r="K51" s="114">
        <v>71336266</v>
      </c>
      <c r="L51" s="113"/>
      <c r="M51" s="115"/>
      <c r="N51" s="113" t="s">
        <v>27</v>
      </c>
      <c r="O51" s="113" t="s">
        <v>1148</v>
      </c>
      <c r="P51" s="78"/>
    </row>
    <row r="52" spans="1:16" s="7" customFormat="1" ht="24.75" customHeight="1" outlineLevel="1" x14ac:dyDescent="0.25">
      <c r="A52" s="141">
        <v>5</v>
      </c>
      <c r="B52" s="119" t="s">
        <v>2677</v>
      </c>
      <c r="C52" s="111" t="s">
        <v>32</v>
      </c>
      <c r="D52" s="118" t="s">
        <v>2704</v>
      </c>
      <c r="E52" s="142">
        <v>40563</v>
      </c>
      <c r="F52" s="142">
        <v>40908</v>
      </c>
      <c r="G52" s="157">
        <f t="shared" si="3"/>
        <v>11.5</v>
      </c>
      <c r="H52" s="117" t="s">
        <v>2702</v>
      </c>
      <c r="I52" s="112" t="s">
        <v>1157</v>
      </c>
      <c r="J52" s="112" t="s">
        <v>824</v>
      </c>
      <c r="K52" s="114">
        <v>73432328</v>
      </c>
      <c r="L52" s="113"/>
      <c r="M52" s="115"/>
      <c r="N52" s="113" t="s">
        <v>27</v>
      </c>
      <c r="O52" s="113" t="s">
        <v>1148</v>
      </c>
      <c r="P52" s="79"/>
    </row>
    <row r="53" spans="1:16" s="7" customFormat="1" ht="24.75" customHeight="1" outlineLevel="1" x14ac:dyDescent="0.25">
      <c r="A53" s="141">
        <v>6</v>
      </c>
      <c r="B53" s="119" t="s">
        <v>2677</v>
      </c>
      <c r="C53" s="111" t="s">
        <v>32</v>
      </c>
      <c r="D53" s="118" t="s">
        <v>2678</v>
      </c>
      <c r="E53" s="142">
        <v>40921</v>
      </c>
      <c r="F53" s="142">
        <v>41081</v>
      </c>
      <c r="G53" s="157">
        <f t="shared" si="3"/>
        <v>5.333333333333333</v>
      </c>
      <c r="H53" s="119" t="s">
        <v>2679</v>
      </c>
      <c r="I53" s="112" t="s">
        <v>1157</v>
      </c>
      <c r="J53" s="112" t="s">
        <v>824</v>
      </c>
      <c r="K53" s="120">
        <v>37488128</v>
      </c>
      <c r="L53" s="113"/>
      <c r="M53" s="115"/>
      <c r="N53" s="113" t="s">
        <v>27</v>
      </c>
      <c r="O53" s="113" t="s">
        <v>1148</v>
      </c>
      <c r="P53" s="79"/>
    </row>
    <row r="54" spans="1:16" s="7" customFormat="1" ht="24.75" customHeight="1" outlineLevel="1" x14ac:dyDescent="0.25">
      <c r="A54" s="141">
        <v>7</v>
      </c>
      <c r="B54" s="119" t="s">
        <v>2677</v>
      </c>
      <c r="C54" s="111" t="s">
        <v>32</v>
      </c>
      <c r="D54" s="118" t="s">
        <v>2681</v>
      </c>
      <c r="E54" s="142">
        <v>41082</v>
      </c>
      <c r="F54" s="142">
        <v>41274</v>
      </c>
      <c r="G54" s="157">
        <f t="shared" si="3"/>
        <v>6.4</v>
      </c>
      <c r="H54" s="119" t="s">
        <v>2679</v>
      </c>
      <c r="I54" s="112" t="s">
        <v>1157</v>
      </c>
      <c r="J54" s="112" t="s">
        <v>824</v>
      </c>
      <c r="K54" s="120">
        <v>40125592</v>
      </c>
      <c r="L54" s="113"/>
      <c r="M54" s="115"/>
      <c r="N54" s="113" t="s">
        <v>27</v>
      </c>
      <c r="O54" s="113" t="s">
        <v>1148</v>
      </c>
      <c r="P54" s="79"/>
    </row>
    <row r="55" spans="1:16" s="7" customFormat="1" ht="24.75" customHeight="1" outlineLevel="1" x14ac:dyDescent="0.25">
      <c r="A55" s="141">
        <v>8</v>
      </c>
      <c r="B55" s="119" t="s">
        <v>2677</v>
      </c>
      <c r="C55" s="111" t="s">
        <v>32</v>
      </c>
      <c r="D55" s="118" t="s">
        <v>2683</v>
      </c>
      <c r="E55" s="142">
        <v>41214</v>
      </c>
      <c r="F55" s="142">
        <v>41274</v>
      </c>
      <c r="G55" s="157">
        <f t="shared" si="3"/>
        <v>2</v>
      </c>
      <c r="H55" s="117" t="s">
        <v>2684</v>
      </c>
      <c r="I55" s="112" t="s">
        <v>1157</v>
      </c>
      <c r="J55" s="112" t="s">
        <v>824</v>
      </c>
      <c r="K55" s="120">
        <v>43130880</v>
      </c>
      <c r="L55" s="113"/>
      <c r="M55" s="115"/>
      <c r="N55" s="113" t="s">
        <v>27</v>
      </c>
      <c r="O55" s="113" t="s">
        <v>1148</v>
      </c>
      <c r="P55" s="79"/>
    </row>
    <row r="56" spans="1:16" s="7" customFormat="1" ht="24.75" customHeight="1" outlineLevel="1" x14ac:dyDescent="0.25">
      <c r="A56" s="141">
        <v>9</v>
      </c>
      <c r="B56" s="119" t="s">
        <v>2677</v>
      </c>
      <c r="C56" s="111" t="s">
        <v>32</v>
      </c>
      <c r="D56" s="118" t="s">
        <v>2693</v>
      </c>
      <c r="E56" s="142">
        <v>41275</v>
      </c>
      <c r="F56" s="142">
        <v>41851</v>
      </c>
      <c r="G56" s="157">
        <f t="shared" si="3"/>
        <v>19.2</v>
      </c>
      <c r="H56" s="119" t="s">
        <v>2695</v>
      </c>
      <c r="I56" s="112" t="s">
        <v>1157</v>
      </c>
      <c r="J56" s="112" t="s">
        <v>824</v>
      </c>
      <c r="K56" s="120">
        <v>434843040</v>
      </c>
      <c r="L56" s="113"/>
      <c r="M56" s="115"/>
      <c r="N56" s="113" t="s">
        <v>27</v>
      </c>
      <c r="O56" s="113" t="s">
        <v>1148</v>
      </c>
      <c r="P56" s="79"/>
    </row>
    <row r="57" spans="1:16" s="7" customFormat="1" ht="24.75" customHeight="1" outlineLevel="1" x14ac:dyDescent="0.25">
      <c r="A57" s="141">
        <v>10</v>
      </c>
      <c r="B57" s="119" t="s">
        <v>2677</v>
      </c>
      <c r="C57" s="65" t="s">
        <v>32</v>
      </c>
      <c r="D57" s="118" t="s">
        <v>2694</v>
      </c>
      <c r="E57" s="142">
        <v>41850</v>
      </c>
      <c r="F57" s="142">
        <v>42004</v>
      </c>
      <c r="G57" s="157">
        <f t="shared" si="3"/>
        <v>5.1333333333333337</v>
      </c>
      <c r="H57" s="117" t="s">
        <v>2695</v>
      </c>
      <c r="I57" s="63" t="s">
        <v>1157</v>
      </c>
      <c r="J57" s="63" t="s">
        <v>824</v>
      </c>
      <c r="K57" s="120">
        <v>177432550</v>
      </c>
      <c r="L57" s="65"/>
      <c r="M57" s="67"/>
      <c r="N57" s="65" t="s">
        <v>27</v>
      </c>
      <c r="O57" s="65" t="s">
        <v>1148</v>
      </c>
      <c r="P57" s="79"/>
    </row>
    <row r="58" spans="1:16" s="7" customFormat="1" ht="24.75" customHeight="1" outlineLevel="1" x14ac:dyDescent="0.25">
      <c r="A58" s="141">
        <v>11</v>
      </c>
      <c r="B58" s="119" t="s">
        <v>2677</v>
      </c>
      <c r="C58" s="65" t="s">
        <v>32</v>
      </c>
      <c r="D58" s="118" t="s">
        <v>2682</v>
      </c>
      <c r="E58" s="142">
        <v>41996</v>
      </c>
      <c r="F58" s="142">
        <v>42369</v>
      </c>
      <c r="G58" s="157">
        <f t="shared" si="3"/>
        <v>12.433333333333334</v>
      </c>
      <c r="H58" s="117" t="s">
        <v>2691</v>
      </c>
      <c r="I58" s="63" t="s">
        <v>1157</v>
      </c>
      <c r="J58" s="63" t="s">
        <v>824</v>
      </c>
      <c r="K58" s="120">
        <v>462525460</v>
      </c>
      <c r="L58" s="65"/>
      <c r="M58" s="67"/>
      <c r="N58" s="65" t="s">
        <v>27</v>
      </c>
      <c r="O58" s="65" t="s">
        <v>1148</v>
      </c>
      <c r="P58" s="79"/>
    </row>
    <row r="59" spans="1:16" s="7" customFormat="1" ht="24.75" customHeight="1" outlineLevel="1" x14ac:dyDescent="0.25">
      <c r="A59" s="141">
        <v>12</v>
      </c>
      <c r="B59" s="119" t="s">
        <v>2677</v>
      </c>
      <c r="C59" s="65" t="s">
        <v>32</v>
      </c>
      <c r="D59" s="118" t="s">
        <v>2685</v>
      </c>
      <c r="E59" s="142">
        <v>42399</v>
      </c>
      <c r="F59" s="142">
        <v>42719</v>
      </c>
      <c r="G59" s="157">
        <f t="shared" si="3"/>
        <v>10.666666666666666</v>
      </c>
      <c r="H59" s="119" t="s">
        <v>2686</v>
      </c>
      <c r="I59" s="63" t="s">
        <v>1157</v>
      </c>
      <c r="J59" s="63" t="s">
        <v>824</v>
      </c>
      <c r="K59" s="116">
        <v>538791030</v>
      </c>
      <c r="L59" s="65"/>
      <c r="M59" s="67"/>
      <c r="N59" s="65" t="s">
        <v>27</v>
      </c>
      <c r="O59" s="65" t="s">
        <v>26</v>
      </c>
      <c r="P59" s="79"/>
    </row>
    <row r="60" spans="1:16" s="7" customFormat="1" ht="24.75" customHeight="1" outlineLevel="1" x14ac:dyDescent="0.25">
      <c r="A60" s="141">
        <v>13</v>
      </c>
      <c r="B60" s="119" t="s">
        <v>2677</v>
      </c>
      <c r="C60" s="65" t="s">
        <v>32</v>
      </c>
      <c r="D60" s="118" t="s">
        <v>2687</v>
      </c>
      <c r="E60" s="142">
        <v>42720</v>
      </c>
      <c r="F60" s="142">
        <v>43084</v>
      </c>
      <c r="G60" s="157">
        <f t="shared" si="3"/>
        <v>12.133333333333333</v>
      </c>
      <c r="H60" s="119" t="s">
        <v>2686</v>
      </c>
      <c r="I60" s="63" t="s">
        <v>1157</v>
      </c>
      <c r="J60" s="63" t="s">
        <v>824</v>
      </c>
      <c r="K60" s="116">
        <v>675819646</v>
      </c>
      <c r="L60" s="65"/>
      <c r="M60" s="67"/>
      <c r="N60" s="65" t="s">
        <v>27</v>
      </c>
      <c r="O60" s="65" t="s">
        <v>26</v>
      </c>
      <c r="P60" s="79"/>
    </row>
    <row r="61" spans="1:16" s="7" customFormat="1" ht="24.75" customHeight="1" outlineLevel="1" x14ac:dyDescent="0.25">
      <c r="A61" s="141">
        <v>14</v>
      </c>
      <c r="B61" s="119" t="s">
        <v>2677</v>
      </c>
      <c r="C61" s="65" t="s">
        <v>32</v>
      </c>
      <c r="D61" s="118" t="s">
        <v>2688</v>
      </c>
      <c r="E61" s="142">
        <v>43085</v>
      </c>
      <c r="F61" s="142">
        <v>43404</v>
      </c>
      <c r="G61" s="157">
        <f t="shared" si="3"/>
        <v>10.633333333333333</v>
      </c>
      <c r="H61" s="119" t="s">
        <v>2689</v>
      </c>
      <c r="I61" s="63" t="s">
        <v>1157</v>
      </c>
      <c r="J61" s="63" t="s">
        <v>824</v>
      </c>
      <c r="K61" s="116">
        <v>373184034</v>
      </c>
      <c r="L61" s="65"/>
      <c r="M61" s="67"/>
      <c r="N61" s="65" t="s">
        <v>27</v>
      </c>
      <c r="O61" s="65" t="s">
        <v>1148</v>
      </c>
      <c r="P61" s="79"/>
    </row>
    <row r="62" spans="1:16" s="7" customFormat="1" ht="24.75" customHeight="1" outlineLevel="1" x14ac:dyDescent="0.25">
      <c r="A62" s="141">
        <v>15</v>
      </c>
      <c r="B62" s="119" t="s">
        <v>2677</v>
      </c>
      <c r="C62" s="65" t="s">
        <v>32</v>
      </c>
      <c r="D62" s="118" t="s">
        <v>2690</v>
      </c>
      <c r="E62" s="142">
        <v>43405</v>
      </c>
      <c r="F62" s="142">
        <v>43441</v>
      </c>
      <c r="G62" s="157">
        <f t="shared" si="3"/>
        <v>1.2</v>
      </c>
      <c r="H62" s="119" t="s">
        <v>2689</v>
      </c>
      <c r="I62" s="63" t="s">
        <v>1157</v>
      </c>
      <c r="J62" s="63" t="s">
        <v>824</v>
      </c>
      <c r="K62" s="120">
        <v>56356224</v>
      </c>
      <c r="L62" s="65"/>
      <c r="M62" s="67"/>
      <c r="N62" s="65" t="s">
        <v>27</v>
      </c>
      <c r="O62" s="65" t="s">
        <v>1148</v>
      </c>
      <c r="P62" s="79"/>
    </row>
    <row r="63" spans="1:16" s="7" customFormat="1" ht="24.75" customHeight="1" outlineLevel="1" x14ac:dyDescent="0.25">
      <c r="A63" s="141">
        <v>16</v>
      </c>
      <c r="B63" s="119" t="s">
        <v>2677</v>
      </c>
      <c r="C63" s="65" t="s">
        <v>32</v>
      </c>
      <c r="D63" s="118" t="s">
        <v>2685</v>
      </c>
      <c r="E63" s="142">
        <v>43483</v>
      </c>
      <c r="F63" s="142">
        <v>43812</v>
      </c>
      <c r="G63" s="157">
        <f t="shared" si="3"/>
        <v>10.966666666666667</v>
      </c>
      <c r="H63" s="119" t="s">
        <v>2692</v>
      </c>
      <c r="I63" s="63" t="s">
        <v>1157</v>
      </c>
      <c r="J63" s="63" t="s">
        <v>824</v>
      </c>
      <c r="K63" s="120">
        <v>623367938</v>
      </c>
      <c r="L63" s="65"/>
      <c r="M63" s="67"/>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2708</v>
      </c>
      <c r="E114" s="142">
        <v>43882</v>
      </c>
      <c r="F114" s="142">
        <v>44196</v>
      </c>
      <c r="G114" s="157">
        <f>IF(AND(E114&lt;&gt;"",F114&lt;&gt;""),((F114-E114)/30),"")</f>
        <v>10.466666666666667</v>
      </c>
      <c r="H114" s="119" t="s">
        <v>2696</v>
      </c>
      <c r="I114" s="118" t="s">
        <v>1157</v>
      </c>
      <c r="J114" s="118" t="s">
        <v>824</v>
      </c>
      <c r="K114" s="120">
        <v>724712123</v>
      </c>
      <c r="L114" s="100">
        <f>+IF(AND(K114&gt;0,O114="Ejecución"),(K114/877802)*Tabla28[[#This Row],[% participación]],IF(AND(K114&gt;0,O114&lt;&gt;"Ejecución"),"-",""))</f>
        <v>825.59862360760167</v>
      </c>
      <c r="M114" s="121"/>
      <c r="N114" s="170">
        <v>1</v>
      </c>
      <c r="O114" s="159" t="s">
        <v>1150</v>
      </c>
      <c r="P114" s="78"/>
    </row>
    <row r="115" spans="1:16" s="6" customFormat="1" ht="24.75" customHeight="1" x14ac:dyDescent="0.25">
      <c r="A115" s="140">
        <v>2</v>
      </c>
      <c r="B115" s="158" t="s">
        <v>2665</v>
      </c>
      <c r="C115" s="160" t="s">
        <v>31</v>
      </c>
      <c r="D115" s="118"/>
      <c r="E115" s="142"/>
      <c r="F115" s="142"/>
      <c r="G115" s="157" t="str">
        <f t="shared" ref="G115:G116" si="4">IF(AND(E115&lt;&gt;"",F115&lt;&gt;""),((F115-E115)/30),"")</f>
        <v/>
      </c>
      <c r="H115" s="119"/>
      <c r="I115" s="63"/>
      <c r="J115" s="63"/>
      <c r="K115" s="120"/>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118"/>
      <c r="E116" s="142"/>
      <c r="F116" s="142"/>
      <c r="G116" s="157" t="str">
        <f t="shared" si="4"/>
        <v/>
      </c>
      <c r="H116" s="117"/>
      <c r="I116" s="63"/>
      <c r="J116" s="63"/>
      <c r="K116" s="120"/>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63"/>
      <c r="J117" s="63"/>
      <c r="K117" s="120"/>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118"/>
      <c r="E118" s="142"/>
      <c r="F118" s="142"/>
      <c r="G118" s="157" t="str">
        <f t="shared" si="5"/>
        <v/>
      </c>
      <c r="H118" s="117"/>
      <c r="I118" s="63"/>
      <c r="J118" s="63"/>
      <c r="K118" s="120"/>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118"/>
      <c r="E119" s="142"/>
      <c r="F119" s="142"/>
      <c r="G119" s="157" t="str">
        <f t="shared" si="5"/>
        <v/>
      </c>
      <c r="H119" s="117"/>
      <c r="I119" s="63"/>
      <c r="J119" s="63"/>
      <c r="K119" s="120"/>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118"/>
      <c r="E120" s="142"/>
      <c r="F120" s="142"/>
      <c r="G120" s="157" t="str">
        <f t="shared" si="5"/>
        <v/>
      </c>
      <c r="H120" s="119"/>
      <c r="I120" s="63"/>
      <c r="J120" s="63"/>
      <c r="K120" s="116"/>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1">
        <v>8</v>
      </c>
      <c r="B121" s="158" t="s">
        <v>2665</v>
      </c>
      <c r="C121" s="160" t="s">
        <v>31</v>
      </c>
      <c r="D121" s="118"/>
      <c r="E121" s="142"/>
      <c r="F121" s="142"/>
      <c r="G121" s="157" t="str">
        <f t="shared" si="5"/>
        <v/>
      </c>
      <c r="H121" s="119"/>
      <c r="I121" s="63"/>
      <c r="J121" s="63"/>
      <c r="K121" s="116"/>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1">
        <v>9</v>
      </c>
      <c r="B122" s="158" t="s">
        <v>2665</v>
      </c>
      <c r="C122" s="160" t="s">
        <v>31</v>
      </c>
      <c r="D122" s="118"/>
      <c r="E122" s="142"/>
      <c r="F122" s="142"/>
      <c r="G122" s="157" t="str">
        <f t="shared" si="5"/>
        <v/>
      </c>
      <c r="H122" s="119"/>
      <c r="I122" s="63"/>
      <c r="J122" s="63"/>
      <c r="K122" s="116"/>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1">
        <v>10</v>
      </c>
      <c r="B123" s="158" t="s">
        <v>2665</v>
      </c>
      <c r="C123" s="160" t="s">
        <v>31</v>
      </c>
      <c r="D123" s="118"/>
      <c r="E123" s="142"/>
      <c r="F123" s="142"/>
      <c r="G123" s="157" t="str">
        <f t="shared" si="5"/>
        <v/>
      </c>
      <c r="H123" s="119"/>
      <c r="I123" s="63"/>
      <c r="J123" s="63"/>
      <c r="K123" s="120"/>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1">
        <v>11</v>
      </c>
      <c r="B124" s="158" t="s">
        <v>2665</v>
      </c>
      <c r="C124" s="160" t="s">
        <v>31</v>
      </c>
      <c r="D124" s="118"/>
      <c r="E124" s="142"/>
      <c r="F124" s="142"/>
      <c r="G124" s="157" t="str">
        <f t="shared" si="5"/>
        <v/>
      </c>
      <c r="H124" s="119"/>
      <c r="I124" s="63"/>
      <c r="J124" s="63"/>
      <c r="K124" s="120"/>
      <c r="L124" s="100" t="str">
        <f>+IF(AND(K124&gt;0,O124="Ejecución"),(K124/877802)*Tabla28[[#This Row],[% participación]],IF(AND(K124&gt;0,O124&lt;&gt;"Ejecución"),"-",""))</f>
        <v/>
      </c>
      <c r="M124" s="65"/>
      <c r="N124" s="170"/>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5.0000000000000001E-3</v>
      </c>
      <c r="G179" s="162">
        <f>IF(F179&gt;0,SUM(E179+F179),"")</f>
        <v>2.5000000000000001E-2</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2.5000000000000001E-2</v>
      </c>
      <c r="D185" s="91" t="s">
        <v>2628</v>
      </c>
      <c r="E185" s="94">
        <f>+(C185*SUM(K20:K35))</f>
        <v>17878810</v>
      </c>
      <c r="F185" s="92"/>
      <c r="G185" s="93"/>
      <c r="H185" s="88"/>
      <c r="I185" s="90" t="s">
        <v>2627</v>
      </c>
      <c r="J185" s="163">
        <f>+SUM(M179:M183)</f>
        <v>0.02</v>
      </c>
      <c r="K185" s="199" t="s">
        <v>2628</v>
      </c>
      <c r="L185" s="199"/>
      <c r="M185" s="94">
        <f>+J185*(SUM(K20:K35))</f>
        <v>14303048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22213</v>
      </c>
      <c r="D193" s="5"/>
      <c r="E193" s="123">
        <v>3174</v>
      </c>
      <c r="F193" s="5"/>
      <c r="G193" s="5"/>
      <c r="H193" s="144" t="s">
        <v>2707</v>
      </c>
      <c r="J193" s="5"/>
      <c r="K193" s="124">
        <v>39120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2705</v>
      </c>
      <c r="J211" s="27" t="s">
        <v>2622</v>
      </c>
      <c r="K211" s="145" t="s">
        <v>2709</v>
      </c>
      <c r="L211" s="21"/>
      <c r="M211" s="21"/>
      <c r="N211" s="21"/>
      <c r="O211" s="8"/>
    </row>
    <row r="212" spans="1:15" x14ac:dyDescent="0.25">
      <c r="A212" s="9"/>
      <c r="B212" s="27" t="s">
        <v>2619</v>
      </c>
      <c r="C212" s="144" t="s">
        <v>2707</v>
      </c>
      <c r="D212" s="21"/>
      <c r="G212" s="27" t="s">
        <v>2621</v>
      </c>
      <c r="H212" s="145" t="s">
        <v>2706</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8:J160 L83:L90 G48:G90 B83:B90 G122:G124 G125: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