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eiotu\OneDrive - Fundación Carulla - Aeiotu\2021\Contratación 2021\Quibdó\Manifestación de Iinteré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<sst xmlns="http://schemas.openxmlformats.org/spreadsheetml/2006/main" count="3282" uniqueCount="2719">
  <si>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</si>
  <si>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</si>
  <si>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</si>
  <si>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</si>
  <si>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</si>
  <si>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</si>
  <si>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</si>
  <si>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</si>
  <si>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</si>
  <si>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</si>
  <si>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</si>
  <si>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</si>
  <si>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</si>
  <si>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</si>
  <si>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</si>
  <si>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</si>
  <si>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</si>
  <si>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</si>
  <si>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</si>
  <si>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</si>
  <si>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</si>
  <si>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</si>
  <si>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</si>
  <si>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</si>
  <si>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</si>
  <si>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</si>
  <si>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</si>
  <si>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</si>
  <si>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</si>
  <si>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</si>
  <si>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</si>
  <si>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</si>
  <si>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</si>
  <si>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</si>
  <si>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</si>
  <si>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</si>
  <si>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</si>
  <si>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</si>
  <si>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</si>
  <si>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</si>
  <si>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</si>
  <si>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</si>
  <si>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</si>
  <si>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</si>
  <si>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</si>
  <si>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</si>
  <si>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</si>
  <si>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</si>
  <si>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</si>
  <si>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</si>
  <si>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</si>
  <si>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</si>
  <si>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</si>
  <si>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</si>
  <si>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</si>
  <si>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</si>
  <si>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</si>
  <si>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</si>
  <si>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</si>
  <si>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</si>
  <si>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</si>
  <si>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</si>
  <si>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</si>
  <si>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</si>
  <si>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</si>
  <si>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</si>
  <si>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</si>
  <si>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</si>
  <si>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</si>
  <si>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</si>
  <si>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</si>
  <si>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</si>
  <si>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</si>
  <si>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</si>
  <si>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</si>
  <si>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</si>
  <si>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</si>
  <si>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</si>
  <si>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</si>
  <si>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</si>
  <si>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</si>
  <si>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</si>
  <si>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</si>
  <si>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</si>
  <si>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</si>
  <si>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</si>
  <si>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</si>
  <si>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</si>
  <si>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</si>
  <si>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</si>
  <si>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</si>
  <si>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</si>
  <si>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</si>
  <si>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</si>
  <si>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</si>
  <si>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</si>
  <si>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</si>
  <si>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</si>
  <si>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</si>
  <si>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</si>
  <si>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</si>
  <si>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</si>
  <si>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</si>
  <si>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</si>
  <si>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</si>
  <si>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</si>
  <si>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</si>
  <si>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</si>
  <si>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</si>
  <si>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</si>
  <si>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</si>
  <si>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</si>
  <si>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</si>
  <si>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</si>
  <si>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</si>
  <si>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</si>
  <si>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</si>
  <si>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</si>
  <si>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</si>
  <si>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</si>
  <si>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</si>
  <si>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</si>
  <si>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</si>
  <si>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</si>
  <si>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</si>
  <si>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</si>
  <si>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</si>
  <si>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</si>
  <si>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</si>
  <si>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</si>
  <si>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</si>
  <si>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</si>
  <si>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</si>
  <si>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</si>
  <si>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</si>
  <si>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</si>
  <si>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</si>
  <si>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</si>
  <si>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</si>
  <si>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</si>
  <si>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</si>
  <si>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</si>
  <si>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</si>
  <si>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</si>
  <si>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</si>
  <si>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</si>
  <si>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</si>
  <si>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</si>
  <si>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</si>
  <si>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</si>
  <si>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</si>
  <si>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</si>
  <si>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</si>
  <si>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</si>
  <si>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</si>
  <si>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</si>
  <si>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</si>
  <si>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</si>
  <si>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</si>
  <si>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</si>
  <si>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</si>
  <si>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</si>
  <si>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</si>
  <si>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</si>
  <si>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</si>
  <si>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</si>
  <si>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</si>
  <si>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</si>
  <si>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</si>
  <si>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</si>
  <si>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</si>
  <si>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</si>
  <si>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</si>
  <si>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</si>
  <si>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</si>
  <si>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</si>
  <si>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</si>
  <si>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</si>
  <si>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</si>
  <si>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</si>
  <si>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</si>
  <si>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</si>
  <si>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</si>
  <si>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</si>
  <si>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</si>
  <si>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</si>
  <si>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</si>
  <si>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</si>
  <si>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</si>
  <si>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</si>
  <si>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</si>
  <si>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</si>
  <si>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</si>
  <si>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</si>
  <si>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</si>
  <si>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</si>
  <si>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</si>
  <si>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</si>
  <si>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</si>
  <si>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</si>
  <si>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</si>
  <si>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</si>
  <si>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</si>
  <si>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</si>
  <si>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</si>
  <si>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</si>
  <si>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</si>
  <si>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</si>
  <si>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</si>
  <si>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</si>
  <si>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</si>
  <si>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</si>
  <si>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</si>
  <si>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</si>
  <si>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</si>
  <si>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</si>
  <si>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</si>
  <si>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</si>
  <si>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</si>
  <si>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</si>
  <si>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</si>
  <si>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</si>
  <si>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</si>
  <si>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</si>
  <si>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</si>
  <si>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</si>
  <si>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</si>
  <si>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</si>
  <si>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</si>
  <si>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</si>
  <si>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</si>
  <si>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</si>
  <si>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</si>
  <si>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</si>
  <si>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</si>
  <si>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</si>
  <si>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</si>
  <si>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</si>
  <si>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</si>
  <si>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</si>
  <si>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</si>
  <si>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</si>
  <si>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</si>
  <si>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</si>
  <si>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</si>
  <si>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</si>
  <si>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</si>
  <si>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</si>
  <si>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</si>
  <si>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</si>
  <si>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</si>
  <si>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</si>
  <si>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</si>
  <si>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</si>
  <si>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</si>
  <si>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</si>
  <si>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</si>
  <si>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</si>
  <si>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</si>
  <si>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</si>
  <si>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</si>
  <si>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</si>
  <si>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</si>
  <si>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</si>
  <si>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</si>
  <si>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</si>
  <si>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</si>
  <si>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</si>
  <si>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</si>
  <si>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</si>
  <si>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</si>
  <si>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</si>
  <si>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</si>
  <si>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</si>
  <si>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</si>
  <si>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</si>
  <si>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</si>
  <si>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</si>
  <si>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</si>
  <si>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</si>
  <si>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</si>
  <si>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</si>
  <si>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</si>
  <si>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</si>
  <si>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</si>
  <si>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</si>
  <si>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</si>
  <si>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</si>
  <si>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</si>
  <si>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</si>
  <si>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</si>
  <si>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</si>
  <si>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</si>
  <si>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</si>
  <si>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</si>
  <si>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</si>
  <si>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</si>
  <si>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</si>
  <si>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</si>
  <si>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</si>
  <si>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</si>
  <si>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</si>
  <si>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</si>
  <si>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</si>
  <si>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</si>
  <si>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</si>
  <si>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</si>
  <si>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</si>
  <si>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</si>
  <si>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</si>
  <si>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</si>
  <si>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</si>
  <si>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</si>
  <si>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</si>
  <si>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</si>
  <si>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</si>
  <si>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</si>
  <si>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</si>
  <si>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</si>
  <si>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</si>
  <si>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</si>
  <si>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</si>
  <si>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</si>
  <si>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</si>
  <si>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</si>
  <si>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</si>
  <si>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</si>
  <si>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</si>
  <si>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</si>
  <si>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</si>
  <si>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</si>
  <si>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</si>
  <si>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</si>
  <si>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</si>
  <si>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</si>
  <si>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</si>
  <si>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</si>
  <si>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</si>
  <si>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</si>
  <si>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</si>
  <si>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</si>
  <si>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</si>
  <si>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</si>
  <si>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</si>
  <si>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</si>
  <si>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</si>
  <si>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</si>
  <si>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</si>
  <si>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</si>
  <si>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</si>
  <si>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</si>
  <si>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</si>
  <si>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</si>
  <si>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</si>
  <si>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</si>
  <si>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</si>
  <si>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</si>
  <si>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</si>
  <si>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</si>
  <si>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</si>
  <si>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</si>
  <si>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</si>
  <si>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</si>
  <si>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</si>
  <si>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</si>
  <si>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</si>
  <si>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</si>
  <si>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</si>
  <si>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</si>
  <si>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</si>
  <si>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</si>
  <si>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</si>
  <si>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</si>
  <si>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</si>
  <si>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</si>
  <si>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</si>
  <si>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</si>
  <si>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</si>
  <si>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</si>
  <si>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</si>
  <si>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</si>
  <si>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</si>
  <si>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</si>
  <si>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</si>
  <si>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</si>
  <si>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</si>
  <si>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</si>
  <si>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</si>
  <si>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</si>
  <si>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</si>
  <si>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</si>
  <si>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</si>
  <si>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</si>
  <si>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</si>
  <si>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</si>
  <si>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</si>
  <si>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</si>
  <si>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</si>
  <si>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</si>
  <si>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</si>
  <si>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</si>
  <si>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</si>
  <si>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</si>
  <si>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</si>
  <si>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</si>
  <si>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</si>
  <si>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</si>
  <si>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</si>
  <si>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</si>
  <si>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</si>
  <si>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</si>
  <si>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</si>
  <si>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</si>
  <si>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</si>
  <si>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</si>
  <si>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</si>
  <si>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</si>
  <si>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</si>
  <si>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</si>
  <si>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</si>
  <si>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</si>
  <si>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</si>
  <si>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</si>
  <si>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</si>
  <si>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</si>
  <si>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</si>
  <si>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</si>
  <si>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</si>
  <si>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</si>
  <si>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</si>
  <si>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</si>
  <si>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</si>
  <si>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</si>
  <si>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</si>
  <si>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</si>
  <si>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</si>
  <si>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</si>
  <si>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</si>
  <si>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</si>
  <si>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</si>
  <si>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</si>
  <si>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</si>
  <si>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</si>
  <si>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</si>
  <si>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</si>
  <si>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</si>
  <si>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</si>
  <si>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</si>
  <si>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</si>
  <si>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</si>
  <si>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</si>
  <si>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</si>
  <si>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</si>
  <si>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</si>
  <si>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</si>
  <si>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</si>
  <si>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</si>
  <si>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</si>
  <si>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</si>
  <si>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</si>
  <si>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</si>
  <si>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</si>
  <si>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</si>
  <si>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</si>
  <si>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</si>
  <si>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</si>
  <si>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</si>
  <si>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</si>
  <si>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</si>
  <si>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</si>
  <si>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</si>
  <si>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</si>
  <si>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</si>
  <si>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</si>
  <si>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</si>
  <si>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</si>
  <si>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</si>
  <si>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</si>
  <si>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</si>
  <si>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</si>
  <si>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</si>
  <si>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</si>
  <si>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</si>
  <si>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</si>
  <si>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</si>
  <si>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</si>
  <si>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</si>
  <si>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</si>
  <si>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</si>
  <si>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</si>
  <si>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</si>
  <si>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</si>
  <si>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</si>
  <si>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</si>
  <si>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</si>
  <si>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</si>
  <si>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</si>
  <si>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</si>
  <si>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</si>
  <si>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</si>
  <si>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</si>
  <si>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</si>
  <si>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</si>
  <si>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</si>
  <si>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</si>
  <si>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</si>
  <si>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</si>
  <si>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</si>
  <si>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</si>
  <si>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</si>
  <si>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</si>
  <si>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</si>
  <si>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</si>
  <si>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</si>
  <si>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</si>
  <si>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</si>
  <si>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</si>
  <si>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</si>
  <si>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</si>
  <si>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</si>
  <si>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</si>
  <si>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</si>
  <si>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</si>
  <si>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</si>
  <si>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</si>
  <si>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</si>
  <si>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</si>
  <si>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</si>
  <si>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</si>
  <si>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</si>
  <si>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</si>
  <si>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</si>
  <si>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</si>
  <si>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</si>
  <si>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</si>
  <si>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</si>
  <si>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</si>
  <si>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</si>
  <si>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</si>
  <si>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</si>
  <si>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</si>
  <si>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</si>
  <si>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</si>
  <si>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</si>
  <si>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</si>
  <si>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</si>
  <si>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</si>
  <si>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</si>
  <si>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</si>
  <si>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</si>
  <si>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</si>
  <si>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</si>
  <si>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</si>
  <si>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</si>
  <si>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</si>
  <si>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</si>
  <si>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</si>
  <si>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</si>
  <si>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</si>
  <si>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</si>
  <si>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</si>
  <si>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</si>
  <si>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</si>
  <si>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</si>
  <si>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</si>
  <si>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</si>
  <si>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</si>
  <si>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</si>
  <si>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</si>
  <si>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</si>
  <si>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</si>
  <si>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</si>
  <si>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</si>
  <si>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</si>
  <si>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</si>
  <si>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</si>
  <si>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</si>
  <si>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</si>
  <si>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</si>
  <si>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</si>
  <si>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</si>
  <si>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</si>
  <si>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</si>
  <si>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</si>
  <si>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</si>
  <si>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</si>
  <si>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</si>
  <si>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</si>
  <si>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</si>
  <si>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</si>
  <si>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</si>
  <si>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</si>
  <si>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</si>
  <si>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</si>
  <si>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</si>
  <si>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</si>
  <si>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</si>
  <si>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</si>
  <si>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</si>
  <si>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</si>
  <si>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</si>
  <si>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</si>
  <si>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</si>
  <si>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</si>
  <si>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</si>
  <si>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</si>
  <si>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</si>
  <si>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</si>
  <si>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</si>
  <si>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</si>
  <si>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</si>
  <si>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</si>
  <si>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</si>
  <si>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</si>
  <si>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</si>
  <si>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</si>
  <si>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</si>
  <si>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</si>
  <si>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</si>
  <si>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</si>
  <si>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</si>
  <si>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</si>
  <si>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</si>
  <si>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</si>
  <si>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</si>
  <si>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</si>
  <si>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</si>
  <si>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</si>
  <si>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</si>
  <si>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</si>
  <si>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</si>
  <si>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</si>
  <si>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</si>
  <si>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</si>
  <si>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</si>
  <si>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</si>
  <si>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</si>
  <si>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</si>
  <si>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</si>
  <si>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</si>
  <si>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</si>
  <si>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</si>
  <si>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</si>
  <si>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</si>
  <si>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</si>
  <si>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</si>
  <si>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</si>
  <si>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</si>
  <si>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</si>
  <si>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</si>
  <si>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</si>
  <si>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</si>
  <si>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</si>
  <si>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</si>
  <si>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</si>
  <si>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</si>
  <si>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</si>
  <si>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</si>
  <si>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</si>
  <si>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</si>
  <si>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</si>
  <si>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</si>
  <si>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</si>
  <si>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</si>
  <si>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</si>
  <si>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</si>
  <si>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</si>
  <si>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</si>
  <si>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</si>
  <si>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</si>
  <si>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</si>
  <si>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</si>
  <si>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</si>
  <si>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</si>
  <si>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</si>
  <si>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</si>
  <si>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</si>
  <si>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</si>
  <si>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</si>
  <si>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</si>
  <si>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</si>
  <si>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</si>
  <si>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</si>
  <si>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</si>
  <si>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</si>
  <si>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</si>
  <si>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</si>
  <si>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</si>
  <si>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</si>
  <si>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</si>
  <si>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</si>
  <si>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</si>
  <si>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</si>
  <si>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</si>
  <si>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</si>
  <si>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</si>
  <si>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</si>
  <si>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</si>
  <si>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</si>
  <si>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</si>
  <si>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</si>
  <si>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</si>
  <si>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</si>
  <si>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</si>
  <si>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</si>
  <si>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</si>
  <si>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</si>
  <si>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</si>
  <si>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</si>
  <si>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</si>
  <si>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</si>
  <si>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</si>
  <si>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</si>
  <si>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</si>
  <si>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</si>
  <si>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</si>
  <si>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</si>
  <si>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</si>
  <si>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</si>
  <si>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</si>
  <si>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</si>
  <si>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</si>
  <si>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</si>
  <si>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</si>
  <si>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</si>
  <si>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</si>
  <si>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</si>
  <si>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</si>
  <si>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</si>
  <si>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</si>
  <si>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</si>
  <si>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</si>
  <si>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</si>
  <si>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</si>
  <si>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</si>
  <si>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</si>
  <si>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</si>
  <si>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</si>
  <si>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</si>
  <si>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</si>
  <si>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</si>
  <si>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</si>
  <si>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</si>
  <si>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</si>
  <si>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</si>
  <si>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</si>
  <si>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</si>
  <si>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</si>
  <si>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</si>
  <si>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</si>
  <si>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</si>
  <si>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</si>
  <si>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</si>
  <si>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</si>
  <si>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</si>
  <si>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</si>
  <si>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</si>
  <si>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</si>
  <si>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</si>
  <si>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</si>
  <si>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</si>
  <si>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</si>
  <si>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</si>
  <si>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</si>
  <si>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</si>
  <si>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</si>
  <si>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</si>
  <si>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</si>
  <si>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</si>
  <si>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</si>
  <si>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</si>
  <si>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</si>
  <si>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</si>
  <si>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</si>
  <si>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</si>
  <si>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</si>
  <si>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</si>
  <si>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</si>
  <si>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</si>
  <si>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</si>
  <si>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</si>
  <si>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</si>
  <si>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</si>
  <si>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</si>
  <si>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</si>
  <si>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</si>
  <si>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</si>
  <si>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</si>
  <si>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</si>
  <si>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</si>
  <si>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</si>
  <si>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</si>
  <si>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</si>
  <si>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</si>
  <si>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</si>
  <si>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</si>
  <si>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</si>
  <si>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</si>
  <si>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</si>
  <si>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</si>
  <si>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</si>
  <si>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</si>
  <si>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</si>
  <si>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</si>
  <si>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</si>
  <si>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</si>
  <si>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</si>
  <si>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</si>
  <si>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</si>
  <si>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</si>
  <si>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</si>
  <si>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</si>
  <si>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</si>
  <si>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</si>
  <si>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</si>
  <si>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</si>
  <si>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</si>
  <si>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</si>
  <si>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</si>
  <si>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</si>
  <si>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</si>
  <si>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</si>
  <si>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</si>
  <si>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</si>
  <si>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</si>
  <si>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</si>
  <si>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</si>
  <si>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</si>
  <si>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</si>
  <si>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</si>
  <si>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</si>
  <si>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</si>
  <si>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</si>
  <si>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</si>
  <si>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</si>
  <si>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</si>
  <si>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</si>
  <si>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</si>
  <si>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</si>
  <si>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</si>
  <si>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</si>
  <si>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</si>
  <si>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</si>
  <si>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</si>
  <si>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</si>
  <si>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</si>
  <si>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</si>
  <si>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</si>
  <si>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</si>
  <si>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</si>
  <si>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</si>
  <si>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</si>
  <si>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</si>
  <si>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</si>
  <si>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</si>
  <si>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</si>
  <si>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</si>
  <si>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</si>
  <si>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</si>
  <si>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</si>
  <si>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</si>
  <si>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</si>
  <si>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</si>
  <si>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</si>
  <si>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</si>
  <si>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</si>
  <si>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</si>
  <si>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</si>
  <si>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</si>
  <si>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</si>
  <si>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</si>
  <si>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</si>
  <si>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</si>
  <si>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</si>
  <si>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</si>
  <si>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</si>
  <si>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</si>
  <si>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</si>
  <si>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</si>
  <si>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</si>
  <si>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</si>
  <si>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</si>
  <si>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</si>
  <si>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</si>
  <si>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</si>
  <si>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</si>
  <si>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</si>
  <si>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</si>
  <si>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</si>
  <si>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</si>
  <si>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</si>
  <si>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</si>
  <si>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</si>
  <si>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</si>
  <si>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</si>
  <si>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</si>
  <si>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</si>
  <si>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</si>
  <si>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</si>
  <si>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</si>
  <si>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</si>
  <si>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</si>
  <si>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</si>
  <si>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</si>
  <si>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</si>
  <si>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</si>
  <si>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</si>
  <si>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</si>
  <si>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</si>
  <si>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</si>
  <si>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</si>
  <si>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</si>
  <si>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</si>
  <si>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</si>
  <si>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</si>
  <si>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</si>
  <si>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</si>
  <si>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</si>
  <si>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</si>
  <si>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</si>
  <si>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</si>
  <si>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</si>
  <si>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</si>
  <si>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</si>
  <si>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</si>
  <si>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</si>
  <si>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</si>
  <si>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</si>
  <si>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</si>
  <si>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</si>
  <si>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</si>
  <si>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</si>
  <si>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</si>
  <si>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</si>
  <si>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</si>
  <si>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</si>
  <si>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</si>
  <si>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</si>
  <si>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</si>
  <si>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</si>
  <si>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</si>
  <si>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</si>
  <si>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</si>
  <si>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</si>
  <si>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</si>
  <si>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</si>
  <si>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</si>
  <si>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</si>
  <si>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</si>
  <si>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</si>
  <si>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</si>
  <si>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</si>
  <si>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</si>
  <si>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</si>
  <si>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</si>
  <si>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</si>
  <si>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</si>
  <si>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</si>
  <si>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</si>
  <si>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</si>
  <si>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</si>
  <si>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</si>
  <si>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</si>
  <si>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</si>
  <si>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</si>
  <si>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</si>
  <si>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</si>
  <si>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</si>
  <si>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</si>
  <si>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</si>
  <si>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</si>
  <si>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</si>
  <si>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</si>
  <si>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</si>
  <si>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</si>
  <si>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</si>
  <si>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</si>
  <si>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</si>
  <si>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</si>
  <si>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</si>
  <si>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</si>
  <si>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</si>
  <si>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</si>
  <si>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</si>
  <si>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</si>
  <si>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</si>
  <si>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</si>
  <si>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</si>
  <si>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</si>
  <si>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</si>
  <si>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</si>
  <si>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</si>
  <si>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</si>
  <si>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</si>
  <si>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</si>
  <si>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</si>
  <si>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</si>
  <si>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</si>
  <si>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</si>
  <si>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</si>
  <si>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</si>
  <si>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</si>
  <si>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</si>
  <si>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</si>
  <si>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</si>
  <si>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</si>
  <si>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</si>
  <si>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</si>
  <si>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</si>
  <si>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</si>
  <si>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</si>
  <si>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</si>
  <si>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</si>
  <si>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</si>
  <si>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</si>
  <si>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</si>
  <si>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</si>
  <si>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</si>
  <si>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</si>
  <si>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</si>
  <si>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</si>
  <si>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</si>
  <si>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</si>
  <si>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</si>
  <si>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</si>
  <si>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</si>
  <si>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</si>
  <si>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</si>
  <si>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</si>
  <si>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</si>
  <si>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</si>
  <si>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</si>
  <si>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</si>
  <si>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</si>
  <si>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</si>
  <si>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</si>
  <si>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</si>
  <si>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</si>
  <si>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</si>
  <si>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</si>
  <si>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</si>
  <si>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</si>
  <si>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</si>
  <si>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</si>
  <si>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</si>
  <si>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</si>
  <si>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</si>
  <si>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</si>
  <si>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</si>
  <si>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</si>
  <si>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</si>
  <si>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</si>
  <si>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</si>
  <si>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</si>
  <si>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</si>
  <si>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</si>
  <si>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</si>
  <si>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</si>
  <si>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</si>
  <si>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</si>
  <si>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</si>
  <si>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</si>
  <si>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</si>
  <si>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</si>
  <si>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</si>
  <si>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</si>
  <si>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</si>
  <si>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</si>
  <si>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</si>
  <si>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</si>
  <si>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</si>
  <si>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</si>
  <si>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</si>
  <si>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</si>
  <si>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</si>
  <si>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</si>
  <si>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</si>
  <si>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</si>
  <si>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</si>
  <si>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</si>
  <si>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</si>
  <si>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</si>
  <si>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</si>
  <si>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</si>
  <si>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</si>
  <si>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</si>
  <si>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</si>
  <si>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</si>
  <si>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</si>
  <si>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</si>
  <si>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</si>
  <si>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</si>
  <si>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</si>
  <si>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</si>
  <si>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</si>
  <si>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</si>
  <si>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</si>
  <si>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</si>
  <si>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</si>
  <si>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</si>
  <si>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</si>
  <si>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</si>
  <si>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</si>
  <si>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</si>
  <si>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</si>
  <si>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</si>
  <si>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</si>
  <si>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</si>
  <si>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</si>
  <si>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</si>
  <si>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</si>
  <si>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</si>
  <si>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</si>
  <si>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</si>
  <si>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</si>
  <si>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</si>
  <si>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</si>
  <si>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</si>
  <si>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</si>
  <si>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</si>
  <si>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</si>
  <si>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</si>
  <si>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</si>
  <si>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</si>
  <si>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</si>
  <si>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</si>
  <si>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</si>
  <si>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</si>
  <si>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</si>
  <si>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</si>
  <si>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</si>
  <si>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</si>
  <si>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</si>
  <si>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</si>
  <si>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</si>
  <si>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</si>
  <si>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</si>
  <si>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</si>
  <si>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</si>
  <si>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</si>
  <si>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</si>
  <si>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</si>
  <si>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</si>
  <si>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</si>
  <si>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</si>
  <si>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</si>
  <si>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</si>
  <si>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</si>
  <si>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</si>
  <si>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</si>
  <si>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</si>
  <si>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</si>
  <si>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</si>
  <si>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</si>
  <si>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</si>
  <si>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</si>
  <si>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</si>
  <si>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</si>
  <si>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</si>
  <si>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</si>
  <si>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</si>
  <si>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</si>
  <si>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</si>
  <si>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</si>
  <si>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</si>
  <si>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</si>
  <si>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</si>
  <si>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</si>
  <si>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</si>
  <si>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</si>
  <si>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</si>
  <si>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</si>
  <si>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</si>
  <si>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</si>
  <si>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</si>
  <si>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</si>
  <si>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</si>
  <si>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</si>
  <si>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</si>
  <si>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</si>
  <si>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</si>
  <si>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</si>
  <si>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</si>
  <si>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</si>
  <si>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</si>
  <si>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</si>
  <si>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</si>
  <si>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</si>
  <si>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</si>
  <si>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</si>
  <si>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</si>
  <si>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</si>
  <si>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</si>
  <si>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</si>
  <si>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</si>
  <si>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</si>
  <si>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</si>
  <si>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</si>
  <si>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</si>
  <si>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</si>
  <si>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</si>
  <si>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</si>
  <si>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</si>
  <si>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</si>
  <si>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</si>
  <si>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</si>
  <si>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</si>
  <si>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</si>
  <si>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</si>
  <si>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</si>
  <si>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</si>
  <si>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</si>
  <si>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</si>
  <si>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</si>
  <si>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</si>
  <si>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</si>
  <si>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</si>
  <si>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</si>
  <si>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</si>
  <si>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</si>
  <si>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</si>
  <si>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</si>
  <si>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</si>
  <si>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</si>
  <si>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</si>
  <si>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</si>
  <si>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</si>
  <si>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</si>
  <si>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</si>
  <si>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</si>
  <si>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</si>
  <si>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</si>
  <si>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</si>
  <si>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</si>
  <si>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</si>
  <si>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</si>
  <si>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</si>
  <si>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</si>
  <si>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</si>
  <si>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</si>
  <si>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</si>
  <si>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</si>
  <si>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</si>
  <si>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</si>
  <si>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</si>
  <si>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</si>
  <si>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</si>
  <si>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</si>
  <si>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</si>
  <si>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</si>
  <si>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</si>
  <si>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</si>
  <si>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</si>
  <si>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</si>
  <si>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</si>
  <si>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</si>
  <si>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</si>
  <si>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</si>
  <si>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</si>
  <si>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</si>
  <si>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</si>
  <si>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</si>
  <si>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</si>
  <si>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</si>
  <si>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</si>
  <si>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</si>
  <si>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</si>
  <si>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</si>
  <si>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</si>
  <si>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</si>
  <si>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</si>
  <si>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</si>
  <si>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</si>
  <si>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</si>
  <si>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</si>
  <si>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</si>
  <si>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</si>
  <si>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</si>
  <si>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</si>
  <si>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</si>
  <si>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</si>
  <si>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</si>
  <si>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</si>
  <si>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</si>
  <si>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</si>
  <si>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</si>
  <si>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</si>
  <si>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</si>
  <si>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</si>
  <si>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</si>
  <si>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</si>
  <si>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</si>
  <si>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</si>
  <si>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</si>
  <si>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</si>
  <si>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</si>
  <si>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</si>
  <si>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</si>
  <si>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</si>
  <si>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</si>
  <si>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</si>
  <si>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</si>
  <si>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</si>
  <si>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</si>
  <si>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</si>
  <si>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</si>
  <si>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</si>
  <si>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</si>
  <si>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</si>
  <si>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</si>
  <si>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</si>
  <si>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</si>
  <si>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</si>
  <si>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</si>
  <si>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</si>
  <si>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</si>
  <si>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</si>
  <si>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</si>
  <si>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</si>
  <si>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</si>
  <si>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</si>
  <si>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</si>
  <si>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</si>
  <si>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</si>
  <si>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</si>
  <si>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</si>
  <si>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</si>
  <si>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</si>
  <si>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</si>
  <si>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</si>
  <si>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</si>
  <si>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</si>
  <si>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</si>
  <si>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</si>
  <si>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</si>
  <si>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</si>
  <si>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</si>
  <si>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</si>
  <si>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</si>
  <si>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</si>
  <si>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</si>
  <si>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</si>
  <si>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</si>
  <si>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</si>
  <si>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</si>
  <si>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</si>
  <si>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</si>
  <si>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</si>
  <si>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</si>
  <si>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</si>
  <si>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</si>
  <si>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</si>
  <si>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</si>
  <si>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</si>
  <si>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</si>
  <si>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</si>
  <si>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</si>
  <si>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</si>
  <si>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</si>
  <si>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</si>
  <si>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</si>
  <si>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</si>
  <si>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</si>
  <si>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</si>
  <si>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</si>
  <si>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</si>
  <si>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</si>
  <si>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</si>
  <si>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</si>
  <si>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</si>
  <si>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</si>
  <si>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</si>
  <si>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</si>
  <si>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</si>
  <si>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</si>
  <si>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</si>
  <si>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</si>
  <si>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</si>
  <si>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</si>
  <si>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</si>
  <si>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</si>
  <si>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</si>
  <si>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</si>
  <si>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</si>
  <si>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</si>
  <si>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</si>
  <si>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</si>
  <si>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</si>
  <si>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</si>
  <si>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</si>
  <si>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</si>
  <si>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</si>
  <si>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</si>
  <si>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</si>
  <si>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</si>
  <si>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</si>
  <si>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</si>
  <si>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</si>
  <si>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</si>
  <si>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</si>
  <si>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</si>
  <si>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</si>
  <si>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</si>
  <si>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</si>
  <si>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</si>
  <si>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</si>
  <si>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</si>
  <si>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</si>
  <si>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</si>
  <si>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</si>
  <si>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</si>
  <si>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</si>
  <si>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</si>
  <si>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</si>
  <si>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</si>
  <si>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</si>
  <si>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</si>
  <si>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</si>
  <si>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</si>
  <si>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</si>
  <si>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</si>
  <si>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</si>
  <si>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</si>
  <si>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</si>
  <si>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</si>
  <si>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</si>
  <si>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</si>
  <si>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</si>
  <si>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</si>
  <si>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</si>
  <si>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</si>
  <si>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</si>
  <si>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</si>
  <si>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</si>
  <si>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</si>
  <si>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</si>
  <si>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</si>
  <si>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</si>
  <si>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</si>
  <si>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</si>
  <si>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</si>
  <si>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</si>
  <si>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</si>
  <si>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</si>
  <si>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</si>
  <si>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</si>
  <si>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</si>
  <si>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</si>
  <si>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</si>
  <si>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</si>
  <si>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</si>
  <si>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</si>
  <si>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</si>
  <si>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</si>
  <si>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</si>
  <si>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</si>
  <si>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</si>
  <si>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</si>
  <si>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</si>
  <si>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</si>
  <si>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</si>
  <si>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</si>
  <si>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</si>
  <si>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</si>
  <si>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</si>
  <si>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</si>
  <si>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</si>
  <si>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</si>
  <si>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</si>
  <si>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</si>
  <si>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</si>
  <si>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</si>
  <si>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</si>
  <si>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</si>
  <si>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</si>
  <si>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</si>
  <si>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</si>
  <si>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</si>
  <si>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</si>
  <si>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</si>
  <si>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</si>
  <si>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</si>
  <si>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</si>
  <si>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</si>
  <si>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</si>
  <si>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</si>
  <si>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</si>
  <si>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</si>
  <si>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</si>
  <si>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</si>
  <si>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</si>
  <si>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</si>
  <si>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</si>
  <si>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</si>
  <si>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</si>
  <si>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</si>
  <si>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</si>
  <si>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</si>
  <si>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</si>
  <si>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</si>
  <si>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</si>
  <si>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</si>
  <si>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</si>
  <si>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</si>
  <si>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</si>
  <si>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</si>
  <si>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</si>
  <si>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</si>
  <si>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</si>
  <si>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</si>
  <si>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</si>
  <si>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</si>
  <si>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</si>
  <si>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</si>
  <si>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</si>
  <si>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</si>
  <si>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</si>
  <si>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</si>
  <si>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</si>
  <si>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</si>
  <si>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</si>
  <si>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</si>
  <si>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</si>
  <si>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</si>
  <si>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</si>
  <si>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</si>
  <si>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</si>
  <si>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</si>
  <si>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</si>
  <si>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</si>
  <si>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</si>
  <si>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</si>
  <si>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</si>
  <si>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</si>
  <si>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</si>
  <si>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</si>
  <si>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</si>
  <si>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</si>
  <si>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</si>
  <si>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</si>
  <si>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</si>
  <si>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</si>
  <si>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</si>
  <si>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</si>
  <si>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</si>
  <si>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</si>
  <si>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</si>
  <si>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</si>
  <si>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</si>
  <si>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</si>
  <si>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</si>
  <si>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</si>
  <si>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</si>
  <si>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</si>
  <si>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</si>
  <si>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</si>
  <si>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</si>
  <si>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</si>
  <si>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</si>
  <si>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</si>
  <si>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</si>
  <si>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</si>
  <si>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</si>
  <si>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</si>
  <si>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</si>
  <si>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</si>
  <si>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</si>
  <si>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</si>
  <si>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</si>
  <si>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</si>
  <si>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</si>
  <si>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</si>
  <si>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</si>
  <si>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</si>
  <si>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</si>
  <si>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</si>
  <si>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</si>
  <si>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</si>
  <si>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</si>
  <si>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</si>
  <si>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</si>
  <si>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</si>
  <si>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</si>
  <si>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</si>
  <si>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</si>
  <si>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</si>
  <si>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</si>
  <si>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</si>
  <si>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</si>
  <si>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</si>
  <si>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</si>
  <si>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</si>
  <si>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</si>
  <si>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</si>
  <si>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</si>
  <si>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</si>
  <si>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</si>
  <si>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</si>
  <si>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</si>
  <si>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</si>
  <si>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</si>
  <si>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</si>
  <si>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</si>
  <si>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</si>
  <si>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</si>
  <si>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</si>
  <si>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</si>
  <si>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</si>
  <si>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</si>
  <si>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</si>
  <si>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</si>
  <si>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</si>
  <si>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</si>
  <si>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</si>
  <si>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</si>
  <si>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</si>
  <si>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</si>
  <si>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</si>
  <si>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</si>
  <si>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</si>
  <si>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</si>
  <si>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</si>
  <si>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</si>
  <si>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</si>
  <si>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</si>
  <si>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</si>
  <si>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</si>
  <si>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</si>
  <si>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</si>
  <si>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</si>
  <si>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</si>
  <si>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</si>
  <si>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</si>
  <si>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</si>
  <si>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</si>
  <si>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</si>
  <si>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</si>
  <si>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</si>
  <si>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</si>
  <si>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</si>
  <si>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</si>
  <si>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</si>
  <si>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</si>
  <si>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</si>
  <si>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</si>
  <si>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</si>
  <si>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</si>
  <si>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</si>
  <si>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</si>
  <si>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</si>
  <si>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</si>
  <si>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</si>
  <si>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</si>
  <si>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</si>
  <si>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</si>
  <si>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</si>
  <si>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</si>
  <si>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</si>
  <si>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</si>
  <si>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</si>
  <si>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</si>
  <si>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</si>
  <si>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</si>
  <si>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</si>
  <si>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</si>
  <si>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</si>
  <si>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</si>
  <si>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</si>
  <si>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</si>
  <si>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</si>
  <si>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</si>
  <si>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</si>
  <si>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</si>
  <si>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</si>
  <si>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</si>
  <si>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</si>
  <si>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</si>
  <si>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</si>
  <si>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</si>
  <si>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</si>
  <si>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</si>
  <si>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</si>
  <si>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</si>
  <si>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</si>
  <si>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</si>
  <si>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</si>
  <si>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</si>
  <si>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</si>
  <si>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</si>
  <si>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</si>
  <si>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</si>
  <si>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</si>
  <si>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</si>
  <si>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</si>
  <si>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</si>
  <si>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</si>
  <si>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</si>
  <si>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</si>
  <si>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</si>
  <si>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</si>
  <si>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</si>
  <si>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</si>
  <si>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</si>
  <si>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</si>
  <si>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</si>
  <si>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</si>
  <si>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</si>
  <si>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</si>
  <si>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</si>
  <si>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</si>
  <si>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</si>
  <si>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</si>
  <si>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</si>
  <si>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</si>
  <si>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</si>
  <si>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</si>
  <si>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</si>
  <si>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</si>
  <si>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</si>
  <si>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</si>
  <si>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</si>
  <si>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</si>
  <si>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</si>
  <si>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</si>
  <si>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</si>
  <si>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</si>
  <si>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</si>
  <si>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</si>
  <si>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</si>
  <si>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</si>
  <si>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</si>
  <si>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</si>
  <si>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</si>
  <si>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</si>
  <si>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</si>
  <si>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</si>
  <si>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</si>
  <si>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</si>
  <si>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</si>
  <si>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</si>
  <si>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</si>
  <si>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</si>
  <si>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</si>
  <si>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</si>
  <si>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</si>
  <si>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</si>
  <si>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</si>
  <si>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</si>
  <si>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</si>
  <si>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</si>
  <si>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</si>
  <si>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</si>
  <si>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</si>
  <si>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</si>
  <si>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</si>
  <si>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</si>
  <si>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</si>
  <si>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</si>
  <si>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</si>
  <si>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</si>
  <si>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</si>
  <si>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</si>
  <si>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</si>
  <si>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</si>
  <si>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</si>
  <si>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</si>
  <si>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</si>
  <si>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</si>
  <si>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</si>
  <si>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</si>
  <si>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</si>
  <si>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</si>
  <si>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</si>
  <si>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</si>
  <si>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</si>
  <si>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</si>
  <si>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</si>
  <si>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</si>
  <si>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</si>
  <si>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</si>
  <si>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</si>
  <si>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</si>
  <si>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</si>
  <si>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</si>
  <si>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</si>
  <si>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</si>
  <si>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</si>
  <si>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</si>
  <si>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</si>
  <si>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</si>
  <si>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</si>
  <si>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</si>
  <si>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</si>
  <si>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</si>
  <si>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</si>
  <si>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</si>
  <si>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</si>
  <si>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</si>
  <si>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</si>
  <si>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</si>
  <si>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</si>
  <si>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</si>
  <si>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</si>
  <si>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</si>
  <si>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</si>
  <si>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</si>
  <si>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</si>
  <si>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</si>
  <si>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</si>
  <si>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</si>
  <si>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</si>
  <si>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</si>
  <si>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</si>
  <si>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</si>
  <si>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</si>
  <si>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</si>
  <si>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</si>
  <si>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</si>
  <si>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</si>
  <si>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</si>
  <si>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</si>
  <si>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</si>
  <si>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</si>
  <si>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</si>
  <si>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</si>
  <si>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</si>
  <si>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</si>
  <si>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</si>
  <si>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</si>
  <si>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</si>
  <si>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</si>
  <si>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</si>
  <si>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</si>
  <si>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</si>
  <si>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</si>
  <si>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</si>
  <si>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</si>
  <si>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</si>
  <si>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</si>
  <si>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</si>
  <si>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</si>
  <si>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</si>
  <si>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</si>
  <si>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</si>
  <si>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</si>
  <si>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</si>
  <si>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</si>
  <si>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</si>
  <si>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</si>
  <si>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</si>
  <si>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</si>
  <si>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</si>
  <si>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</si>
  <si>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</si>
  <si>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</si>
  <si>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</si>
  <si>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</si>
  <si>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</si>
  <si>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</si>
  <si>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</si>
  <si>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</si>
  <si>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</si>
  <si>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</si>
  <si>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</si>
  <si>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</si>
  <si>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</si>
  <si>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</si>
  <si>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</si>
  <si>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</si>
  <si>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</si>
  <si>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</si>
  <si>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</si>
  <si>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</si>
  <si>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</si>
  <si>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</si>
  <si>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</si>
  <si>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</si>
  <si>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</si>
  <si>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</si>
  <si>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</si>
  <si>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</si>
  <si>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</si>
  <si>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</si>
  <si>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</si>
  <si>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</si>
  <si>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</si>
  <si>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</si>
  <si>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</si>
  <si>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</si>
  <si>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</si>
  <si>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</si>
  <si>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</si>
  <si>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</si>
  <si>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</si>
  <si>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</si>
  <si>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</si>
  <si>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</si>
  <si>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</si>
  <si>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</si>
  <si>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</si>
  <si>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</si>
  <si>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</si>
  <si>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</si>
  <si>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</si>
  <si>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</si>
  <si>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</si>
  <si>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</si>
  <si>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</si>
  <si>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</si>
  <si>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</si>
  <si>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</si>
  <si>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</si>
  <si>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</si>
  <si>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</si>
  <si>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</si>
  <si>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</si>
  <si>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</si>
  <si>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</si>
  <si>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</si>
  <si>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</si>
  <si>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</si>
  <si>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</si>
  <si>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</si>
  <si>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</si>
  <si>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</si>
  <si>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</si>
  <si>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</si>
  <si>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</si>
  <si>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</si>
  <si>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</si>
  <si>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</si>
  <si>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</si>
  <si>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</si>
  <si>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</si>
  <si>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</si>
  <si>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</si>
  <si>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</si>
  <si>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</si>
  <si>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</si>
  <si>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</si>
  <si>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</si>
  <si>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</si>
  <si>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</si>
  <si>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</si>
  <si>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</si>
  <si>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</si>
  <si>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</si>
  <si>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</si>
  <si>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</si>
  <si>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</si>
  <si>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</si>
  <si>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</si>
  <si>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</si>
  <si>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</si>
  <si>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</si>
  <si>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</si>
  <si>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</si>
  <si>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</si>
  <si>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</si>
  <si>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</si>
  <si>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</si>
  <si>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</si>
  <si>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</si>
  <si>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</si>
  <si>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</si>
  <si>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</si>
  <si>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</si>
  <si>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</si>
  <si>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</si>
  <si>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</si>
  <si>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</si>
  <si>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</si>
  <si>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</si>
  <si>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</si>
  <si>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</si>
  <si>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</si>
  <si>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</si>
  <si>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</si>
  <si>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</si>
  <si>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</si>
  <si>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</si>
  <si>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</si>
  <si>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</si>
  <si>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</si>
  <si>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</si>
  <si>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</si>
  <si>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</si>
  <si>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</si>
  <si>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</si>
  <si>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</si>
  <si>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</si>
  <si>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</si>
  <si>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</si>
  <si>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</si>
  <si>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</si>
  <si>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</si>
  <si>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</si>
  <si>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</si>
  <si>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</si>
  <si>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</si>
  <si>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</si>
  <si>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</si>
  <si>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</si>
  <si>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</si>
  <si>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</si>
  <si>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</si>
  <si>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</si>
  <si>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</si>
  <si>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</si>
  <si>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</si>
  <si>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</si>
  <si>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</si>
  <si>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</si>
  <si>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</si>
  <si>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</si>
  <si>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</si>
  <si>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</si>
  <si>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</si>
  <si>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</si>
  <si>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</si>
  <si>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</si>
  <si>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</si>
  <si>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</si>
  <si>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</si>
  <si>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</si>
  <si>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</si>
  <si>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</si>
  <si>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</si>
  <si>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</si>
  <si>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</si>
  <si>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</si>
  <si>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</si>
  <si>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</si>
  <si>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</si>
  <si>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</si>
  <si>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</si>
  <si>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</si>
  <si>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</si>
  <si>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</si>
  <si>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</si>
  <si>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</si>
  <si>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</si>
  <si>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</si>
  <si>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</si>
  <si>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</si>
  <si>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</si>
  <si>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</si>
  <si>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</si>
  <si>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</si>
  <si>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</si>
  <si>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</si>
  <si>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</si>
  <si>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</si>
  <si>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</si>
  <si>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</si>
  <si>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</si>
  <si>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</si>
  <si>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</si>
  <si>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</si>
  <si>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</si>
  <si>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</si>
  <si>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</si>
  <si>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</si>
  <si>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</si>
  <si>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</si>
  <si>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</si>
  <si>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</si>
  <si>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</si>
  <si>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</si>
  <si>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</si>
  <si>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</si>
  <si>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</si>
  <si>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</si>
  <si>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</si>
  <si>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</si>
  <si>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</si>
  <si>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</si>
  <si>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</si>
  <si>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</si>
  <si>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</si>
  <si>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</si>
  <si>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</si>
  <si>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</si>
  <si>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</si>
  <si>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</si>
  <si>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</si>
  <si>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</si>
  <si>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</si>
  <si>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</si>
  <si>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</si>
  <si>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</si>
  <si>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</si>
  <si>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</si>
  <si>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</si>
  <si>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</si>
  <si>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</si>
  <si>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</si>
  <si>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</si>
  <si>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</si>
  <si>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</si>
  <si>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</si>
  <si>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</si>
  <si>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</si>
  <si>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</si>
  <si>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</si>
  <si>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</si>
  <si>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</si>
  <si>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</si>
  <si>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</si>
  <si>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</si>
  <si>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</si>
  <si>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</si>
  <si>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</si>
  <si>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</si>
  <si>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</si>
  <si>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</si>
  <si>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</si>
  <si>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</si>
  <si>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</si>
  <si>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</si>
  <si>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</si>
  <si>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</si>
  <si>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</si>
  <si>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</si>
  <si>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</si>
  <si>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</si>
  <si>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</si>
  <si>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</si>
  <si>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</si>
  <si>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</si>
  <si>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</si>
  <si>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</si>
  <si>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</si>
  <si>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</si>
  <si>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</si>
  <si>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</si>
  <si>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</si>
  <si>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</si>
  <si>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</si>
  <si>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</si>
  <si>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</si>
  <si>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</si>
  <si>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</si>
  <si>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</si>
  <si>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</si>
  <si>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</si>
  <si>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</si>
  <si>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</si>
  <si>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</si>
  <si>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</si>
  <si>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</si>
  <si>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</si>
  <si>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</si>
  <si>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</si>
  <si>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</si>
  <si>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</si>
  <si>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</si>
  <si>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</si>
  <si>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</si>
  <si>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</si>
  <si>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</si>
  <si>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</si>
  <si>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</si>
  <si>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</si>
  <si>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</si>
  <si>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</si>
  <si>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</si>
  <si>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</si>
  <si>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</si>
  <si>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</si>
  <si>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</si>
  <si>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</si>
  <si>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</si>
  <si>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</si>
  <si>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</si>
  <si>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</si>
  <si>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</si>
  <si>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</si>
  <si>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</si>
  <si>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</si>
  <si>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</si>
  <si>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</si>
  <si>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</si>
  <si>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</si>
  <si>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</si>
  <si>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</si>
  <si>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</si>
  <si>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</si>
  <si>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</si>
  <si>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</si>
  <si>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</si>
  <si>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</si>
  <si>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</si>
  <si>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</si>
  <si>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</si>
  <si>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</si>
  <si>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</si>
  <si>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</si>
  <si>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</si>
  <si>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</si>
  <si>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</si>
  <si>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</si>
  <si>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</si>
  <si>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</si>
  <si>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</si>
  <si>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</si>
  <si>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</si>
  <si>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</si>
  <si>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</si>
  <si>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</si>
  <si>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</si>
  <si>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</si>
  <si>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</si>
  <si>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</si>
  <si>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</si>
  <si>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</si>
  <si>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</si>
  <si>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</si>
  <si>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</si>
  <si>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</si>
  <si>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</si>
  <si>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</si>
  <si>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</si>
  <si>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</si>
  <si>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</si>
  <si>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</si>
  <si>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</si>
  <si>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</si>
  <si>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</si>
  <si>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</si>
  <si>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</si>
  <si>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</si>
  <si>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</si>
  <si>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</si>
  <si>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</si>
  <si>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</si>
  <si>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</si>
  <si>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</si>
  <si>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</si>
  <si>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</si>
  <si>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</si>
  <si>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</si>
  <si>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</si>
  <si>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</si>
  <si>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</si>
  <si>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</si>
  <si>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</si>
  <si>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</si>
  <si>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</si>
  <si>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</si>
  <si>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</si>
  <si>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</si>
  <si>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</si>
  <si>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</si>
  <si>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</si>
  <si>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</si>
  <si>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</si>
  <si>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</si>
  <si>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</si>
  <si>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</si>
  <si>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</si>
  <si>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</si>
  <si>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</si>
  <si>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</si>
  <si>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</si>
  <si>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</si>
  <si>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</si>
  <si>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</si>
  <si>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</si>
  <si>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</si>
  <si>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</si>
  <si>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</si>
  <si>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</si>
  <si>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</si>
  <si>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</si>
  <si>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</si>
  <si>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</si>
  <si>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</si>
  <si>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</si>
  <si>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</si>
  <si>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</si>
  <si>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</si>
  <si>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</si>
  <si>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</si>
  <si>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</si>
  <si>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</si>
  <si>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</si>
  <si>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</si>
  <si>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</si>
  <si>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</si>
  <si>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</si>
  <si>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</si>
  <si>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</si>
  <si>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</si>
  <si>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</si>
  <si>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</si>
  <si>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</si>
  <si>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</si>
  <si>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</si>
  <si>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</si>
  <si>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</si>
  <si>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</si>
  <si>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</si>
  <si>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</si>
  <si>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</si>
  <si>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</si>
  <si>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</si>
  <si>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</si>
  <si>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</si>
  <si>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</si>
  <si>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</si>
  <si>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</si>
  <si>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</si>
  <si>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</si>
  <si>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</si>
  <si>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</si>
  <si>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</si>
  <si>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</si>
  <si>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</si>
  <si>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</si>
  <si>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</si>
  <si>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</si>
  <si>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</si>
  <si>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</si>
  <si>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</si>
  <si>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</si>
  <si>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</si>
  <si>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</si>
  <si>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</si>
  <si>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</si>
  <si>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</si>
  <si>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</si>
  <si>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</si>
  <si>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</si>
  <si>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</si>
  <si>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</si>
  <si>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</si>
  <si>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</si>
  <si>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</si>
  <si>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</si>
  <si>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</si>
  <si>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</si>
  <si>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</si>
  <si>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</si>
  <si>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</si>
  <si>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</si>
  <si>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</si>
  <si>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</si>
  <si>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</si>
  <si>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</si>
  <si>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</si>
  <si>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</si>
  <si>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</si>
  <si>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</si>
  <si>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</si>
  <si>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</si>
  <si>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</si>
  <si>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</si>
  <si>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</si>
  <si>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</si>
  <si>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</si>
  <si>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</si>
  <si>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</si>
  <si>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</si>
  <si>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</si>
  <si>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</si>
  <si>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</si>
  <si>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</si>
  <si>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</si>
  <si>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</si>
  <si>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</si>
  <si>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</si>
  <si>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</si>
  <si>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</si>
  <si>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</si>
  <si>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</si>
  <si>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</si>
  <si>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</si>
  <si>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</si>
  <si>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</si>
  <si>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</si>
  <si>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</si>
  <si>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</si>
  <si>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</si>
  <si>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</si>
  <si>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</si>
  <si>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</si>
  <si>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</si>
  <si>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</si>
  <si>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</si>
  <si>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</si>
  <si>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</si>
  <si>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</si>
  <si>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</si>
  <si>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</si>
  <si>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</si>
  <si>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</si>
  <si>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</si>
  <si>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</si>
  <si>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</si>
  <si>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</si>
  <si>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</si>
  <si>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</si>
  <si>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</si>
  <si>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</si>
  <si>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</si>
  <si>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</si>
  <si>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</si>
  <si>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</si>
  <si>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</si>
  <si>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</si>
  <si>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</si>
  <si>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</si>
  <si>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</si>
  <si>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</si>
  <si>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</si>
  <si>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</si>
  <si>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</si>
  <si>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</si>
  <si>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</si>
  <si>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</si>
  <si>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</si>
  <si>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</si>
  <si>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</si>
  <si>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</si>
  <si>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</si>
  <si>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</si>
  <si>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</si>
  <si>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</si>
  <si>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</si>
  <si>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</si>
  <si>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</si>
  <si>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</si>
  <si>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</si>
  <si>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</si>
  <si>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</si>
  <si>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</si>
  <si>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</si>
  <si>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</si>
  <si>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</si>
  <si>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</si>
  <si>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</si>
  <si>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</si>
  <si>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</si>
  <si>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</si>
  <si>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</si>
  <si>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</si>
  <si>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</si>
  <si>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</si>
  <si>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</si>
  <si>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</si>
  <si>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</si>
  <si>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</si>
  <si>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</si>
  <si>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</si>
  <si>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</si>
  <si>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</si>
  <si>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</si>
  <si>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</si>
  <si>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</si>
  <si>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</si>
  <si>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</si>
  <si>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</si>
  <si>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</si>
  <si>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</si>
  <si>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</si>
  <si>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</si>
  <si>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</si>
  <si>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</si>
  <si>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</si>
  <si>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</si>
  <si>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</si>
  <si>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</si>
  <si>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</si>
  <si>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</si>
  <si>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</si>
  <si>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</si>
  <si>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</si>
  <si>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</si>
  <si>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</si>
  <si>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</si>
  <si>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</si>
  <si>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</si>
  <si>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</si>
  <si>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</si>
  <si>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</si>
  <si>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</si>
  <si>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</si>
  <si>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</si>
  <si>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</si>
  <si>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</si>
  <si>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</si>
  <si>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</si>
  <si>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</si>
  <si>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</si>
  <si>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</si>
  <si>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</si>
  <si>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</si>
  <si>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</si>
  <si>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</si>
  <si>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</si>
  <si>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</si>
  <si>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</si>
  <si>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</si>
  <si>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</si>
  <si>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</si>
  <si>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</si>
  <si>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</si>
  <si>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</si>
  <si>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</si>
  <si>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</si>
  <si>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</si>
  <si>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</si>
  <si>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</si>
  <si>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</si>
  <si>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</si>
  <si>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</si>
  <si>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</si>
  <si>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</si>
  <si>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</si>
  <si>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</si>
  <si>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</si>
  <si>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</si>
  <si>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</si>
  <si>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</si>
  <si>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</si>
  <si>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</si>
  <si>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</si>
  <si>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</si>
  <si>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</si>
  <si>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</si>
  <si>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</si>
  <si>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</si>
  <si>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</si>
  <si>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</si>
  <si>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</si>
  <si>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</si>
  <si>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</si>
  <si>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</si>
  <si>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</si>
  <si>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</si>
  <si>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</si>
  <si>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</si>
  <si>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</si>
  <si>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</si>
  <si>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</si>
  <si>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</si>
  <si>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</si>
  <si>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</si>
  <si>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</si>
  <si>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</si>
  <si>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</si>
  <si>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</si>
  <si>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</si>
  <si>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</si>
  <si>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</si>
  <si>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</si>
  <si>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</si>
  <si>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</si>
  <si>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</si>
  <si>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</si>
  <si>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</si>
  <si>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</si>
  <si>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</si>
  <si>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</si>
  <si>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</si>
  <si>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</si>
  <si>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</si>
  <si>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</si>
  <si>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</si>
  <si>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</si>
  <si>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</si>
  <si>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</si>
  <si>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</si>
  <si>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</si>
  <si>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</si>
  <si>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</si>
  <si>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</si>
  <si>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</si>
  <si>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</si>
  <si>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</si>
  <si>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</si>
  <si>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</si>
  <si>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</si>
  <si>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</si>
  <si>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</si>
  <si>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</si>
  <si>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</si>
  <si>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</si>
  <si>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</si>
  <si>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</si>
  <si>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</si>
  <si>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</si>
  <si>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</si>
  <si>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</si>
  <si>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</si>
  <si>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</si>
  <si>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</si>
  <si>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</si>
  <si>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</si>
  <si>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</si>
  <si>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</si>
  <si>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</si>
  <si>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</si>
  <si>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</si>
  <si>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</si>
  <si>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</si>
  <si>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</si>
  <si>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</si>
  <si>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</si>
  <si>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</si>
  <si>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</si>
  <si>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</si>
  <si>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</si>
  <si>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</si>
  <si>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</si>
  <si>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</si>
  <si>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</si>
  <si>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</si>
  <si>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</si>
  <si>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</si>
  <si>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</si>
  <si>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</si>
  <si>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</si>
  <si>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</si>
  <si>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</si>
  <si>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</si>
  <si>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</si>
  <si>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</si>
  <si>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</si>
  <si>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</si>
  <si>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</si>
  <si>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</si>
  <si>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</si>
  <si>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</si>
  <si>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</si>
  <si>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</si>
  <si>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</si>
  <si>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</si>
  <si>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</si>
  <si>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</si>
  <si>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</si>
  <si>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</si>
  <si>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</si>
  <si>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</si>
  <si>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</si>
  <si>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</si>
  <si>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</si>
  <si>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</si>
  <si>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</si>
  <si>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</si>
  <si>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</si>
  <si>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</si>
  <si>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</si>
  <si>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</si>
  <si>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</si>
  <si>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</si>
  <si>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</si>
  <si>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</si>
  <si>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</si>
  <si>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</si>
  <si>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</si>
  <si>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</si>
  <si>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</si>
  <si>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</si>
  <si>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</si>
  <si>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</si>
  <si>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</si>
  <si>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</si>
  <si>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</si>
  <si>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</si>
  <si>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</si>
  <si>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</si>
  <si>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</si>
  <si>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</si>
  <si>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</si>
  <si>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</si>
  <si>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Aunar esfuerzos  y recursos técnicos, físicos, administrativas, y económicas  entre las partes  para atender integralmente a niños y niñas en primera infancia   de cero a siempre </t>
  </si>
  <si>
    <t>25-18-2020-181</t>
  </si>
  <si>
    <t>76-26-20-367</t>
  </si>
  <si>
    <t>164-2020</t>
  </si>
  <si>
    <t>167-2020</t>
  </si>
  <si>
    <t>100-2020</t>
  </si>
  <si>
    <t>133-2020</t>
  </si>
  <si>
    <t>25-18-2020-182</t>
  </si>
  <si>
    <t>María Adelaida López Carrasquilla</t>
  </si>
  <si>
    <t>3153151870</t>
  </si>
  <si>
    <t>Cl. 79b No 7- 69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</si>
  <si>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</si>
  <si>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</si>
  <si>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</si>
  <si>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</si>
  <si>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</si>
  <si>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INICIALEN EL MARCO DE LA ATENCIÓN INTEGRAL EN EL CENTRO DE DESARROLLO INFANTIL- CDI DE CONFORMIDAD CON EL MANUAL OPERATIVO DE LA MODALIDAD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</si>
  <si>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 CDI Y DESARROLLO INFANTIL EN MEDIO FAMILIAR -DIMF-DE CONFORMIDAD CON LOS MANUALES OPERATIVOS DE LAS MODALIDADES INSTITUCIONAL Y FAMILIAR, EL LINEAMIENTO TÉCNICO PARA LA ATENCIÓN A LA PRIMERA INFANCIA Y LAS DIRECTRICES ESTABLECIDAS POR EL ICBF, EN ARMONÌA CON LA POLÍTICA DE ESTADO PARA EL DESARROLLO INTEGRAL DE LA PRIMERA INFANCIA DE CERO A SIEMPRE</t>
  </si>
  <si>
    <t>0196-2020</t>
  </si>
  <si>
    <t>ICBF-CA-153-2020-MAG</t>
  </si>
  <si>
    <t>gerley.hernandez@aeiotu.org</t>
  </si>
  <si>
    <t>Bogotá DC</t>
  </si>
  <si>
    <t>2021-27-27001332020</t>
  </si>
  <si>
    <t>116-2019</t>
  </si>
  <si>
    <t>382-2017</t>
  </si>
  <si>
    <t>229-2018</t>
  </si>
  <si>
    <t>536-2016</t>
  </si>
  <si>
    <t>126-2016</t>
  </si>
  <si>
    <t>125-2016</t>
  </si>
  <si>
    <t>214-2016</t>
  </si>
  <si>
    <t>215-2016</t>
  </si>
  <si>
    <t>1318 de 2014</t>
  </si>
  <si>
    <t>126-2014</t>
  </si>
  <si>
    <t>194-2014</t>
  </si>
  <si>
    <t>122-2013</t>
  </si>
  <si>
    <t>228-2013</t>
  </si>
  <si>
    <t>200-2012</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</si>
  <si>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LAPRIMERA INFANCIA DE CERO A SIEMPRE.</t>
  </si>
  <si>
    <t xml:space="preserve">"Prestar el servicio de atención, educación inicial y cuidado a niños y niñas menores de 5 años o hasta su ngreso al grado de transición, con el fin de promover el desarrollo integral de la primera infancia con calidad, de conformidad con los lineamientos, manual operativo, las directrices, parámetros y estandares establecidos por el ICBF, en el marco de la estrategia de atención integral "De cero a Siempre" </t>
  </si>
  <si>
    <t>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bajo su exclusiva responsabilidad dicha atención.</t>
  </si>
  <si>
    <t>Brindar atención integral a la primera infancia en los centros de desarrollo infantil temprana en el marco de la estrategia de CERO A SIEMPRE en el Departamento del Chocó.</t>
  </si>
  <si>
    <t>1318-2014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</si>
</sst>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50" zoomScale="110" zoomScaleNormal="110" zoomScaleSheetLayoutView="40" zoomScalePageLayoutView="40" workbookViewId="0">
      <selection activeCell="K56" sqref="K5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5" t="str">
        <f>HYPERLINK("#MI_Oferente_Singular!A114","CAPACIDAD RESIDUAL")</f>
        <v>CAPACIDAD RESIDUAL</v>
      </c>
      <c r="F8" s="236"/>
      <c r="G8" s="237"/>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5" t="str">
        <f>HYPERLINK("#MI_Oferente_Singular!A162","TALENTO HUMANO")</f>
        <v>TALENTO HUMANO</v>
      </c>
      <c r="F9" s="236"/>
      <c r="G9" s="237"/>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5" t="str">
        <f>HYPERLINK("#MI_Oferente_Singular!F162","INFRAESTRUCTURA")</f>
        <v>INFRAESTRUCTURA</v>
      </c>
      <c r="F10" s="236"/>
      <c r="G10" s="237"/>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1" t="s">
        <v>2699</v>
      </c>
      <c r="D15" s="35"/>
      <c r="E15" s="35"/>
      <c r="F15" s="5"/>
      <c r="G15" s="32" t="s">
        <v>1168</v>
      </c>
      <c r="H15" s="102" t="s">
        <v>628</v>
      </c>
      <c r="I15" s="32" t="s">
        <v>2624</v>
      </c>
      <c r="J15" s="107" t="s">
        <v>2626</v>
      </c>
      <c r="L15" s="219" t="s">
        <v>8</v>
      </c>
      <c r="M15" s="219"/>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5" t="s">
        <v>11</v>
      </c>
      <c r="J19" s="136" t="s">
        <v>10</v>
      </c>
      <c r="K19" s="136" t="s">
        <v>2609</v>
      </c>
      <c r="L19" s="136" t="s">
        <v>1161</v>
      </c>
      <c r="M19" s="136" t="s">
        <v>1162</v>
      </c>
      <c r="N19" s="137" t="s">
        <v>2610</v>
      </c>
      <c r="O19" s="132"/>
      <c r="Q19" s="51"/>
      <c r="R19" s="51"/>
    </row>
    <row r="20" spans="1:23" ht="30" customHeight="1" x14ac:dyDescent="0.25">
      <c r="A20" s="9"/>
      <c r="B20" s="108">
        <v>860006648</v>
      </c>
      <c r="C20" s="5"/>
      <c r="D20" s="73"/>
      <c r="E20" s="5"/>
      <c r="F20" s="5"/>
      <c r="G20" s="5"/>
      <c r="H20" s="238"/>
      <c r="I20" s="144" t="s">
        <v>628</v>
      </c>
      <c r="J20" s="145" t="s">
        <v>630</v>
      </c>
      <c r="K20" s="146">
        <v>1009639750</v>
      </c>
      <c r="L20" s="147">
        <v>44193</v>
      </c>
      <c r="M20" s="147">
        <v>44561</v>
      </c>
      <c r="N20" s="130">
        <f>+(M20-L20)/30</f>
        <v>12.266666666666667</v>
      </c>
      <c r="O20" s="133"/>
      <c r="U20" s="129"/>
      <c r="V20" s="104">
        <f ca="1">NOW()</f>
        <v>44194.426976157411</v>
      </c>
      <c r="W20" s="104">
        <f ca="1">NOW()</f>
        <v>44194.426976157411</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3"/>
      <c r="R23" s="55"/>
      <c r="S23" s="104"/>
      <c r="T23" s="104"/>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233" t="str">
        <f>VLOOKUP(B20,EAS!A2:B1439,2,0)</f>
        <v>FUNDACIÓN CARULLA</v>
      </c>
      <c r="C38" s="233"/>
      <c r="D38" s="233"/>
      <c r="E38" s="233"/>
      <c r="F38" s="233"/>
      <c r="G38" s="5"/>
      <c r="H38" s="127"/>
      <c r="I38" s="242" t="s">
        <v>7</v>
      </c>
      <c r="J38" s="242"/>
      <c r="K38" s="242"/>
      <c r="L38" s="242"/>
      <c r="M38" s="242"/>
      <c r="N38" s="242"/>
      <c r="O38" s="128"/>
    </row>
    <row r="39" spans="1:16" ht="42.95" customHeight="1" thickBot="1" x14ac:dyDescent="0.3">
      <c r="A39" s="10"/>
      <c r="B39" s="11"/>
      <c r="C39" s="11"/>
      <c r="D39" s="11"/>
      <c r="E39" s="11"/>
      <c r="F39" s="11"/>
      <c r="G39" s="11"/>
      <c r="H39" s="10"/>
      <c r="I39" s="228" t="s">
        <v>2676</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09" t="s">
        <v>2665</v>
      </c>
      <c r="C48" s="110" t="s">
        <v>31</v>
      </c>
      <c r="D48" s="116" t="s">
        <v>2700</v>
      </c>
      <c r="E48" s="140">
        <v>43484</v>
      </c>
      <c r="F48" s="140">
        <v>43821</v>
      </c>
      <c r="G48" s="155">
        <f>IF(AND(E48&lt;&gt;"",F48&lt;&gt;""),((F48-E48)/30),"")</f>
        <v>11.233333333333333</v>
      </c>
      <c r="H48" s="117" t="s">
        <v>2714</v>
      </c>
      <c r="I48" s="116" t="s">
        <v>628</v>
      </c>
      <c r="J48" s="116" t="s">
        <v>630</v>
      </c>
      <c r="K48" s="118">
        <v>1659718716</v>
      </c>
      <c r="L48" s="111" t="s">
        <v>1148</v>
      </c>
      <c r="M48" s="112">
        <v>1</v>
      </c>
      <c r="N48" s="111" t="s">
        <v>27</v>
      </c>
      <c r="O48" s="111" t="s">
        <v>1148</v>
      </c>
      <c r="P48" s="78"/>
    </row>
    <row r="49" spans="1:16" s="6" customFormat="1" ht="24.75" customHeight="1" x14ac:dyDescent="0.25">
      <c r="A49" s="138">
        <v>2</v>
      </c>
      <c r="B49" s="117" t="s">
        <v>2665</v>
      </c>
      <c r="C49" s="110" t="s">
        <v>31</v>
      </c>
      <c r="D49" s="116" t="s">
        <v>2701</v>
      </c>
      <c r="E49" s="140">
        <v>43085</v>
      </c>
      <c r="F49" s="140">
        <v>43404</v>
      </c>
      <c r="G49" s="155">
        <f t="shared" ref="G49:G50" si="2">IF(AND(E49&lt;&gt;"",F49&lt;&gt;""),((F49-E49)/30),"")</f>
        <v>10.633333333333333</v>
      </c>
      <c r="H49" s="117" t="s">
        <v>2715</v>
      </c>
      <c r="I49" s="116" t="s">
        <v>628</v>
      </c>
      <c r="J49" s="116" t="s">
        <v>630</v>
      </c>
      <c r="K49" s="113">
        <v>1392296523</v>
      </c>
      <c r="L49" s="111" t="s">
        <v>1148</v>
      </c>
      <c r="M49" s="112">
        <v>1</v>
      </c>
      <c r="N49" s="119" t="s">
        <v>27</v>
      </c>
      <c r="O49" s="111" t="s">
        <v>1148</v>
      </c>
      <c r="P49" s="78"/>
    </row>
    <row r="50" spans="1:16" s="6" customFormat="1" ht="24.75" customHeight="1" x14ac:dyDescent="0.25">
      <c r="A50" s="138">
        <v>3</v>
      </c>
      <c r="B50" s="117" t="s">
        <v>2665</v>
      </c>
      <c r="C50" s="110" t="s">
        <v>31</v>
      </c>
      <c r="D50" s="116" t="s">
        <v>2702</v>
      </c>
      <c r="E50" s="140">
        <v>43405</v>
      </c>
      <c r="F50" s="140">
        <v>43441</v>
      </c>
      <c r="G50" s="155">
        <f t="shared" si="2"/>
        <v>1.2</v>
      </c>
      <c r="H50" s="117" t="s">
        <v>2715</v>
      </c>
      <c r="I50" s="116" t="s">
        <v>628</v>
      </c>
      <c r="J50" s="116" t="s">
        <v>630</v>
      </c>
      <c r="K50" s="118">
        <v>198283490</v>
      </c>
      <c r="L50" s="111" t="s">
        <v>1148</v>
      </c>
      <c r="M50" s="112">
        <v>1</v>
      </c>
      <c r="N50" s="119" t="s">
        <v>27</v>
      </c>
      <c r="O50" s="111" t="s">
        <v>1148</v>
      </c>
      <c r="P50" s="78"/>
    </row>
    <row r="51" spans="1:16" s="6" customFormat="1" ht="24.75" customHeight="1" outlineLevel="1" x14ac:dyDescent="0.25">
      <c r="A51" s="138">
        <v>4</v>
      </c>
      <c r="B51" s="109" t="s">
        <v>2665</v>
      </c>
      <c r="C51" s="110" t="s">
        <v>31</v>
      </c>
      <c r="D51" s="116" t="s">
        <v>2703</v>
      </c>
      <c r="E51" s="140">
        <v>42719</v>
      </c>
      <c r="F51" s="140">
        <v>43084</v>
      </c>
      <c r="G51" s="155">
        <f t="shared" ref="G51:G107" si="3">IF(AND(E51&lt;&gt;"",F51&lt;&gt;""),((F51-E51)/30),"")</f>
        <v>12.166666666666666</v>
      </c>
      <c r="H51" s="117" t="s">
        <v>2715</v>
      </c>
      <c r="I51" s="116" t="s">
        <v>628</v>
      </c>
      <c r="J51" s="116" t="s">
        <v>630</v>
      </c>
      <c r="K51" s="113">
        <v>1594957198</v>
      </c>
      <c r="L51" s="111" t="s">
        <v>1148</v>
      </c>
      <c r="M51" s="112">
        <v>1</v>
      </c>
      <c r="N51" s="119" t="s">
        <v>27</v>
      </c>
      <c r="O51" s="111" t="s">
        <v>1148</v>
      </c>
      <c r="P51" s="78"/>
    </row>
    <row r="52" spans="1:16" s="7" customFormat="1" ht="24.75" customHeight="1" outlineLevel="1" x14ac:dyDescent="0.25">
      <c r="A52" s="139">
        <v>5</v>
      </c>
      <c r="B52" s="117" t="s">
        <v>2665</v>
      </c>
      <c r="C52" s="119" t="s">
        <v>31</v>
      </c>
      <c r="D52" s="116" t="s">
        <v>2704</v>
      </c>
      <c r="E52" s="140">
        <v>42405</v>
      </c>
      <c r="F52" s="140">
        <v>42521</v>
      </c>
      <c r="G52" s="155">
        <f>IF(AND(E52&lt;&gt;"",F52&lt;&gt;""),((F52-E52)/30),"")</f>
        <v>3.8666666666666667</v>
      </c>
      <c r="H52" s="117" t="s">
        <v>2715</v>
      </c>
      <c r="I52" s="116" t="s">
        <v>628</v>
      </c>
      <c r="J52" s="116" t="s">
        <v>630</v>
      </c>
      <c r="K52" s="113">
        <v>201865950</v>
      </c>
      <c r="L52" s="111" t="s">
        <v>1148</v>
      </c>
      <c r="M52" s="112">
        <v>1</v>
      </c>
      <c r="N52" s="119" t="s">
        <v>27</v>
      </c>
      <c r="O52" s="111" t="s">
        <v>1148</v>
      </c>
      <c r="P52" s="79"/>
    </row>
    <row r="53" spans="1:16" s="7" customFormat="1" ht="24.75" customHeight="1" outlineLevel="1" x14ac:dyDescent="0.25">
      <c r="A53" s="139">
        <v>6</v>
      </c>
      <c r="B53" s="117" t="s">
        <v>2665</v>
      </c>
      <c r="C53" s="110" t="s">
        <v>31</v>
      </c>
      <c r="D53" s="116" t="s">
        <v>2705</v>
      </c>
      <c r="E53" s="140">
        <v>42405</v>
      </c>
      <c r="F53" s="140">
        <v>42521</v>
      </c>
      <c r="G53" s="155">
        <f>IF(AND(E53&lt;&gt;"",F53&lt;&gt;""),((F53-E53)/30),"")</f>
        <v>3.8666666666666667</v>
      </c>
      <c r="H53" s="117" t="s">
        <v>2715</v>
      </c>
      <c r="I53" s="116" t="s">
        <v>628</v>
      </c>
      <c r="J53" s="116" t="s">
        <v>630</v>
      </c>
      <c r="K53" s="118">
        <v>351116285</v>
      </c>
      <c r="L53" s="111" t="s">
        <v>1148</v>
      </c>
      <c r="M53" s="112">
        <v>1</v>
      </c>
      <c r="N53" s="119" t="s">
        <v>27</v>
      </c>
      <c r="O53" s="111" t="s">
        <v>1148</v>
      </c>
      <c r="P53" s="79"/>
    </row>
    <row r="54" spans="1:16" s="7" customFormat="1" ht="24.75" customHeight="1" outlineLevel="1" x14ac:dyDescent="0.25">
      <c r="A54" s="139">
        <v>7</v>
      </c>
      <c r="B54" s="117" t="s">
        <v>2665</v>
      </c>
      <c r="C54" s="110" t="s">
        <v>31</v>
      </c>
      <c r="D54" s="116" t="s">
        <v>2706</v>
      </c>
      <c r="E54" s="140">
        <v>42522</v>
      </c>
      <c r="F54" s="140">
        <v>42674</v>
      </c>
      <c r="G54" s="155">
        <f t="shared" si="3"/>
        <v>5.0666666666666664</v>
      </c>
      <c r="H54" s="114" t="s">
        <v>2715</v>
      </c>
      <c r="I54" s="116" t="s">
        <v>628</v>
      </c>
      <c r="J54" s="116" t="s">
        <v>630</v>
      </c>
      <c r="K54" s="118">
        <v>313154887</v>
      </c>
      <c r="L54" s="111" t="s">
        <v>1148</v>
      </c>
      <c r="M54" s="112">
        <v>1</v>
      </c>
      <c r="N54" s="119" t="s">
        <v>27</v>
      </c>
      <c r="O54" s="119" t="s">
        <v>1148</v>
      </c>
      <c r="P54" s="79"/>
    </row>
    <row r="55" spans="1:16" s="7" customFormat="1" ht="24.75" customHeight="1" outlineLevel="1" x14ac:dyDescent="0.25">
      <c r="A55" s="139">
        <v>8</v>
      </c>
      <c r="B55" s="117" t="s">
        <v>2665</v>
      </c>
      <c r="C55" s="110" t="s">
        <v>31</v>
      </c>
      <c r="D55" s="116" t="s">
        <v>2707</v>
      </c>
      <c r="E55" s="140">
        <v>42522</v>
      </c>
      <c r="F55" s="140">
        <v>42674</v>
      </c>
      <c r="G55" s="155">
        <f t="shared" si="3"/>
        <v>5.0666666666666664</v>
      </c>
      <c r="H55" s="114" t="s">
        <v>2715</v>
      </c>
      <c r="I55" s="116" t="s">
        <v>628</v>
      </c>
      <c r="J55" s="116" t="s">
        <v>630</v>
      </c>
      <c r="K55" s="118">
        <v>570503575</v>
      </c>
      <c r="L55" s="111" t="s">
        <v>1148</v>
      </c>
      <c r="M55" s="112">
        <v>1</v>
      </c>
      <c r="N55" s="119" t="s">
        <v>27</v>
      </c>
      <c r="O55" s="111" t="s">
        <v>1148</v>
      </c>
      <c r="P55" s="79"/>
    </row>
    <row r="56" spans="1:16" s="7" customFormat="1" ht="24.75" customHeight="1" outlineLevel="1" x14ac:dyDescent="0.25">
      <c r="A56" s="139">
        <v>9</v>
      </c>
      <c r="B56" s="117" t="s">
        <v>2665</v>
      </c>
      <c r="C56" s="119" t="s">
        <v>31</v>
      </c>
      <c r="D56" s="116" t="s">
        <v>2708</v>
      </c>
      <c r="E56" s="140">
        <v>42003</v>
      </c>
      <c r="F56" s="140">
        <v>42368</v>
      </c>
      <c r="G56" s="155">
        <f t="shared" si="3"/>
        <v>12.166666666666666</v>
      </c>
      <c r="H56" s="117" t="s">
        <v>2677</v>
      </c>
      <c r="I56" s="116" t="s">
        <v>628</v>
      </c>
      <c r="J56" s="116" t="s">
        <v>630</v>
      </c>
      <c r="K56" s="118">
        <v>23369949803</v>
      </c>
      <c r="L56" s="111" t="s">
        <v>1148</v>
      </c>
      <c r="M56" s="112">
        <v>1</v>
      </c>
      <c r="N56" s="119" t="s">
        <v>27</v>
      </c>
      <c r="O56" s="119" t="s">
        <v>1148</v>
      </c>
      <c r="P56" s="79"/>
    </row>
    <row r="57" spans="1:16" s="7" customFormat="1" ht="24.75" customHeight="1" outlineLevel="1" x14ac:dyDescent="0.25">
      <c r="A57" s="139">
        <v>10</v>
      </c>
      <c r="B57" s="117" t="s">
        <v>2665</v>
      </c>
      <c r="C57" s="119" t="s">
        <v>31</v>
      </c>
      <c r="D57" s="116" t="s">
        <v>2709</v>
      </c>
      <c r="E57" s="140">
        <v>41681</v>
      </c>
      <c r="F57" s="140">
        <v>41851</v>
      </c>
      <c r="G57" s="155">
        <f t="shared" si="3"/>
        <v>5.666666666666667</v>
      </c>
      <c r="H57" s="114" t="s">
        <v>2716</v>
      </c>
      <c r="I57" s="116" t="s">
        <v>628</v>
      </c>
      <c r="J57" s="116" t="s">
        <v>630</v>
      </c>
      <c r="K57" s="118">
        <v>311200848</v>
      </c>
      <c r="L57" s="119" t="s">
        <v>1148</v>
      </c>
      <c r="M57" s="67">
        <v>1</v>
      </c>
      <c r="N57" s="119" t="s">
        <v>27</v>
      </c>
      <c r="O57" s="65" t="s">
        <v>1148</v>
      </c>
      <c r="P57" s="79"/>
    </row>
    <row r="58" spans="1:16" s="7" customFormat="1" ht="24.75" customHeight="1" outlineLevel="1" x14ac:dyDescent="0.25">
      <c r="A58" s="139">
        <v>11</v>
      </c>
      <c r="B58" s="117" t="s">
        <v>2665</v>
      </c>
      <c r="C58" s="119" t="s">
        <v>31</v>
      </c>
      <c r="D58" s="116" t="s">
        <v>2710</v>
      </c>
      <c r="E58" s="140">
        <v>41851</v>
      </c>
      <c r="F58" s="140">
        <v>41943</v>
      </c>
      <c r="G58" s="155">
        <f t="shared" si="3"/>
        <v>3.0666666666666669</v>
      </c>
      <c r="H58" s="117" t="s">
        <v>2716</v>
      </c>
      <c r="I58" s="116" t="s">
        <v>628</v>
      </c>
      <c r="J58" s="116" t="s">
        <v>630</v>
      </c>
      <c r="K58" s="118">
        <v>280643693</v>
      </c>
      <c r="L58" s="65" t="s">
        <v>1148</v>
      </c>
      <c r="M58" s="67">
        <v>1</v>
      </c>
      <c r="N58" s="119" t="s">
        <v>27</v>
      </c>
      <c r="O58" s="119" t="s">
        <v>1148</v>
      </c>
      <c r="P58" s="79"/>
    </row>
    <row r="59" spans="1:16" s="7" customFormat="1" ht="24.75" customHeight="1" outlineLevel="1" x14ac:dyDescent="0.25">
      <c r="A59" s="139">
        <v>12</v>
      </c>
      <c r="B59" s="117" t="s">
        <v>2665</v>
      </c>
      <c r="C59" s="119" t="s">
        <v>31</v>
      </c>
      <c r="D59" s="116" t="s">
        <v>2711</v>
      </c>
      <c r="E59" s="140">
        <v>41311</v>
      </c>
      <c r="F59" s="140">
        <v>41639</v>
      </c>
      <c r="G59" s="155">
        <f t="shared" si="3"/>
        <v>10.933333333333334</v>
      </c>
      <c r="H59" s="117" t="s">
        <v>2716</v>
      </c>
      <c r="I59" s="116" t="s">
        <v>628</v>
      </c>
      <c r="J59" s="116" t="s">
        <v>630</v>
      </c>
      <c r="K59" s="118">
        <v>650110701</v>
      </c>
      <c r="L59" s="119" t="s">
        <v>1148</v>
      </c>
      <c r="M59" s="67">
        <v>1</v>
      </c>
      <c r="N59" s="119" t="s">
        <v>27</v>
      </c>
      <c r="O59" s="119" t="s">
        <v>1148</v>
      </c>
      <c r="P59" s="79"/>
    </row>
    <row r="60" spans="1:16" s="7" customFormat="1" ht="24.75" customHeight="1" outlineLevel="1" x14ac:dyDescent="0.25">
      <c r="A60" s="139">
        <v>13</v>
      </c>
      <c r="B60" s="117" t="s">
        <v>2665</v>
      </c>
      <c r="C60" s="119" t="s">
        <v>31</v>
      </c>
      <c r="D60" s="116" t="s">
        <v>2712</v>
      </c>
      <c r="E60" s="140">
        <v>41557</v>
      </c>
      <c r="F60" s="140">
        <v>41851</v>
      </c>
      <c r="G60" s="155">
        <f t="shared" si="3"/>
        <v>9.8000000000000007</v>
      </c>
      <c r="H60" s="114" t="s">
        <v>2716</v>
      </c>
      <c r="I60" s="116" t="s">
        <v>628</v>
      </c>
      <c r="J60" s="116" t="s">
        <v>630</v>
      </c>
      <c r="K60" s="118">
        <v>426279927</v>
      </c>
      <c r="L60" s="119" t="s">
        <v>1148</v>
      </c>
      <c r="M60" s="112">
        <v>1</v>
      </c>
      <c r="N60" s="119" t="s">
        <v>27</v>
      </c>
      <c r="O60" s="119" t="s">
        <v>1148</v>
      </c>
      <c r="P60" s="79"/>
    </row>
    <row r="61" spans="1:16" s="7" customFormat="1" ht="24.75" customHeight="1" outlineLevel="1" x14ac:dyDescent="0.25">
      <c r="A61" s="139">
        <v>14</v>
      </c>
      <c r="B61" s="117" t="s">
        <v>2665</v>
      </c>
      <c r="C61" s="65" t="s">
        <v>31</v>
      </c>
      <c r="D61" s="116" t="s">
        <v>2713</v>
      </c>
      <c r="E61" s="140">
        <v>41099</v>
      </c>
      <c r="F61" s="140">
        <v>41257</v>
      </c>
      <c r="G61" s="155">
        <f t="shared" si="3"/>
        <v>5.2666666666666666</v>
      </c>
      <c r="H61" s="114" t="s">
        <v>2717</v>
      </c>
      <c r="I61" s="116" t="s">
        <v>628</v>
      </c>
      <c r="J61" s="116" t="s">
        <v>630</v>
      </c>
      <c r="K61" s="118">
        <v>436473520</v>
      </c>
      <c r="L61" s="65" t="s">
        <v>1148</v>
      </c>
      <c r="M61" s="67">
        <v>1</v>
      </c>
      <c r="N61" s="119" t="s">
        <v>27</v>
      </c>
      <c r="O61" s="119" t="s">
        <v>1148</v>
      </c>
      <c r="P61" s="79"/>
    </row>
    <row r="62" spans="1:16" s="7" customFormat="1" ht="24.75" customHeight="1" outlineLevel="1" x14ac:dyDescent="0.25">
      <c r="A62" s="139">
        <v>15</v>
      </c>
      <c r="B62" s="117" t="s">
        <v>2665</v>
      </c>
      <c r="C62" s="119" t="s">
        <v>31</v>
      </c>
      <c r="D62" s="116" t="s">
        <v>2718</v>
      </c>
      <c r="E62" s="140">
        <v>42003</v>
      </c>
      <c r="F62" s="140">
        <v>42368</v>
      </c>
      <c r="G62" s="155">
        <f t="shared" si="3"/>
        <v>12.166666666666666</v>
      </c>
      <c r="H62" s="117" t="s">
        <v>2677</v>
      </c>
      <c r="I62" s="116" t="s">
        <v>208</v>
      </c>
      <c r="J62" s="116" t="s">
        <v>210</v>
      </c>
      <c r="K62" s="118">
        <v>23369949803</v>
      </c>
      <c r="L62" s="119" t="s">
        <v>1148</v>
      </c>
      <c r="M62" s="112">
        <v>1</v>
      </c>
      <c r="N62" s="119" t="s">
        <v>27</v>
      </c>
      <c r="O62" s="119" t="s">
        <v>1148</v>
      </c>
      <c r="P62" s="79"/>
    </row>
    <row r="63" spans="1:16" s="7" customFormat="1" ht="24.75" customHeight="1" outlineLevel="1" x14ac:dyDescent="0.25">
      <c r="A63" s="139">
        <v>16</v>
      </c>
      <c r="B63" s="117" t="s">
        <v>2665</v>
      </c>
      <c r="C63" s="119" t="s">
        <v>31</v>
      </c>
      <c r="D63" s="116" t="s">
        <v>2718</v>
      </c>
      <c r="E63" s="140">
        <v>42003</v>
      </c>
      <c r="F63" s="140">
        <v>42368</v>
      </c>
      <c r="G63" s="155">
        <f t="shared" si="3"/>
        <v>12.166666666666666</v>
      </c>
      <c r="H63" s="117" t="s">
        <v>2677</v>
      </c>
      <c r="I63" s="116" t="s">
        <v>208</v>
      </c>
      <c r="J63" s="116" t="s">
        <v>222</v>
      </c>
      <c r="K63" s="118">
        <v>23369949803</v>
      </c>
      <c r="L63" s="119" t="s">
        <v>1148</v>
      </c>
      <c r="M63" s="112">
        <v>1</v>
      </c>
      <c r="N63" s="119" t="s">
        <v>27</v>
      </c>
      <c r="O63" s="119" t="s">
        <v>1148</v>
      </c>
      <c r="P63" s="79"/>
    </row>
    <row r="64" spans="1:16" s="7" customFormat="1" ht="24.75" customHeight="1" outlineLevel="1" x14ac:dyDescent="0.25">
      <c r="A64" s="139">
        <v>17</v>
      </c>
      <c r="B64" s="117" t="s">
        <v>2665</v>
      </c>
      <c r="C64" s="119" t="s">
        <v>31</v>
      </c>
      <c r="D64" s="116" t="s">
        <v>2718</v>
      </c>
      <c r="E64" s="140">
        <v>42003</v>
      </c>
      <c r="F64" s="140">
        <v>42368</v>
      </c>
      <c r="G64" s="155">
        <f t="shared" si="3"/>
        <v>12.166666666666666</v>
      </c>
      <c r="H64" s="117" t="s">
        <v>2677</v>
      </c>
      <c r="I64" s="116" t="s">
        <v>208</v>
      </c>
      <c r="J64" s="116" t="s">
        <v>239</v>
      </c>
      <c r="K64" s="118">
        <v>23369949803</v>
      </c>
      <c r="L64" s="119" t="s">
        <v>1148</v>
      </c>
      <c r="M64" s="112">
        <v>1</v>
      </c>
      <c r="N64" s="119" t="s">
        <v>27</v>
      </c>
      <c r="O64" s="119" t="s">
        <v>1148</v>
      </c>
      <c r="P64" s="79"/>
    </row>
    <row r="65" spans="1:16" s="7" customFormat="1" ht="24.75" customHeight="1" outlineLevel="1" x14ac:dyDescent="0.25">
      <c r="A65" s="139">
        <v>18</v>
      </c>
      <c r="B65" s="117" t="s">
        <v>2665</v>
      </c>
      <c r="C65" s="119" t="s">
        <v>31</v>
      </c>
      <c r="D65" s="116" t="s">
        <v>2718</v>
      </c>
      <c r="E65" s="140">
        <v>42003</v>
      </c>
      <c r="F65" s="140">
        <v>42368</v>
      </c>
      <c r="G65" s="155">
        <f t="shared" si="3"/>
        <v>12.166666666666666</v>
      </c>
      <c r="H65" s="117" t="s">
        <v>2677</v>
      </c>
      <c r="I65" s="116" t="s">
        <v>516</v>
      </c>
      <c r="J65" s="116" t="s">
        <v>599</v>
      </c>
      <c r="K65" s="118">
        <v>23369949803</v>
      </c>
      <c r="L65" s="119" t="s">
        <v>1148</v>
      </c>
      <c r="M65" s="112">
        <v>1</v>
      </c>
      <c r="N65" s="119" t="s">
        <v>27</v>
      </c>
      <c r="O65" s="119" t="s">
        <v>1148</v>
      </c>
      <c r="P65" s="79"/>
    </row>
    <row r="66" spans="1:16" s="7" customFormat="1" ht="24.75" customHeight="1" outlineLevel="1" x14ac:dyDescent="0.25">
      <c r="A66" s="139">
        <v>19</v>
      </c>
      <c r="B66" s="117" t="s">
        <v>2665</v>
      </c>
      <c r="C66" s="119" t="s">
        <v>31</v>
      </c>
      <c r="D66" s="116" t="s">
        <v>2718</v>
      </c>
      <c r="E66" s="140">
        <v>42003</v>
      </c>
      <c r="F66" s="140">
        <v>42368</v>
      </c>
      <c r="G66" s="155">
        <f t="shared" si="3"/>
        <v>12.166666666666666</v>
      </c>
      <c r="H66" s="117" t="s">
        <v>2677</v>
      </c>
      <c r="I66" s="116" t="s">
        <v>516</v>
      </c>
      <c r="J66" s="116" t="s">
        <v>598</v>
      </c>
      <c r="K66" s="118">
        <v>23369949803</v>
      </c>
      <c r="L66" s="119" t="s">
        <v>1148</v>
      </c>
      <c r="M66" s="112">
        <v>1</v>
      </c>
      <c r="N66" s="119" t="s">
        <v>27</v>
      </c>
      <c r="O66" s="119" t="s">
        <v>1148</v>
      </c>
      <c r="P66" s="79"/>
    </row>
    <row r="67" spans="1:16" s="7" customFormat="1" ht="24.75" customHeight="1" outlineLevel="1" x14ac:dyDescent="0.25">
      <c r="A67" s="139">
        <v>20</v>
      </c>
      <c r="B67" s="117" t="s">
        <v>2665</v>
      </c>
      <c r="C67" s="119" t="s">
        <v>31</v>
      </c>
      <c r="D67" s="116" t="s">
        <v>2718</v>
      </c>
      <c r="E67" s="140">
        <v>42003</v>
      </c>
      <c r="F67" s="140">
        <v>42368</v>
      </c>
      <c r="G67" s="155">
        <f t="shared" si="3"/>
        <v>12.166666666666666</v>
      </c>
      <c r="H67" s="117" t="s">
        <v>2677</v>
      </c>
      <c r="I67" s="116" t="s">
        <v>1156</v>
      </c>
      <c r="J67" s="116" t="s">
        <v>188</v>
      </c>
      <c r="K67" s="118">
        <v>23369949803</v>
      </c>
      <c r="L67" s="119" t="s">
        <v>1148</v>
      </c>
      <c r="M67" s="112">
        <v>1</v>
      </c>
      <c r="N67" s="119" t="s">
        <v>27</v>
      </c>
      <c r="O67" s="119" t="s">
        <v>1148</v>
      </c>
      <c r="P67" s="79"/>
    </row>
    <row r="68" spans="1:16" s="7" customFormat="1" ht="24.75" customHeight="1" outlineLevel="1" x14ac:dyDescent="0.25">
      <c r="A68" s="139">
        <v>21</v>
      </c>
      <c r="B68" s="117" t="s">
        <v>2665</v>
      </c>
      <c r="C68" s="119" t="s">
        <v>31</v>
      </c>
      <c r="D68" s="116" t="s">
        <v>2718</v>
      </c>
      <c r="E68" s="140">
        <v>42003</v>
      </c>
      <c r="F68" s="140">
        <v>42368</v>
      </c>
      <c r="G68" s="155">
        <f t="shared" si="3"/>
        <v>12.166666666666666</v>
      </c>
      <c r="H68" s="117" t="s">
        <v>2677</v>
      </c>
      <c r="I68" s="116" t="s">
        <v>163</v>
      </c>
      <c r="J68" s="116" t="s">
        <v>169</v>
      </c>
      <c r="K68" s="118">
        <v>23369949803</v>
      </c>
      <c r="L68" s="119" t="s">
        <v>1148</v>
      </c>
      <c r="M68" s="112">
        <v>1</v>
      </c>
      <c r="N68" s="119" t="s">
        <v>27</v>
      </c>
      <c r="O68" s="119" t="s">
        <v>1148</v>
      </c>
      <c r="P68" s="79"/>
    </row>
    <row r="69" spans="1:16" s="7" customFormat="1" ht="24.75" customHeight="1" outlineLevel="1" x14ac:dyDescent="0.25">
      <c r="A69" s="139">
        <v>22</v>
      </c>
      <c r="B69" s="117" t="s">
        <v>2665</v>
      </c>
      <c r="C69" s="119" t="s">
        <v>31</v>
      </c>
      <c r="D69" s="116" t="s">
        <v>2718</v>
      </c>
      <c r="E69" s="140">
        <v>42003</v>
      </c>
      <c r="F69" s="140">
        <v>42368</v>
      </c>
      <c r="G69" s="155">
        <f t="shared" si="3"/>
        <v>12.166666666666666</v>
      </c>
      <c r="H69" s="117" t="s">
        <v>2677</v>
      </c>
      <c r="I69" s="116" t="s">
        <v>163</v>
      </c>
      <c r="J69" s="116" t="s">
        <v>173</v>
      </c>
      <c r="K69" s="118">
        <v>23369949803</v>
      </c>
      <c r="L69" s="119" t="s">
        <v>1148</v>
      </c>
      <c r="M69" s="112">
        <v>1</v>
      </c>
      <c r="N69" s="119" t="s">
        <v>27</v>
      </c>
      <c r="O69" s="119" t="s">
        <v>1148</v>
      </c>
      <c r="P69" s="79"/>
    </row>
    <row r="70" spans="1:16" s="7" customFormat="1" ht="24.75" customHeight="1" outlineLevel="1" x14ac:dyDescent="0.25">
      <c r="A70" s="139">
        <v>23</v>
      </c>
      <c r="B70" s="117" t="s">
        <v>2665</v>
      </c>
      <c r="C70" s="119" t="s">
        <v>31</v>
      </c>
      <c r="D70" s="116" t="s">
        <v>2718</v>
      </c>
      <c r="E70" s="140">
        <v>42003</v>
      </c>
      <c r="F70" s="140">
        <v>42368</v>
      </c>
      <c r="G70" s="155">
        <f t="shared" si="3"/>
        <v>12.166666666666666</v>
      </c>
      <c r="H70" s="117" t="s">
        <v>2677</v>
      </c>
      <c r="I70" s="116" t="s">
        <v>1155</v>
      </c>
      <c r="J70" s="116" t="s">
        <v>1057</v>
      </c>
      <c r="K70" s="118">
        <v>23369949803</v>
      </c>
      <c r="L70" s="119" t="s">
        <v>1148</v>
      </c>
      <c r="M70" s="112">
        <v>1</v>
      </c>
      <c r="N70" s="119" t="s">
        <v>27</v>
      </c>
      <c r="O70" s="119" t="s">
        <v>1148</v>
      </c>
      <c r="P70" s="79"/>
    </row>
    <row r="71" spans="1:16" s="7" customFormat="1" ht="24.75" customHeight="1" outlineLevel="1" x14ac:dyDescent="0.25">
      <c r="A71" s="139">
        <v>24</v>
      </c>
      <c r="B71" s="117" t="s">
        <v>2665</v>
      </c>
      <c r="C71" s="119" t="s">
        <v>31</v>
      </c>
      <c r="D71" s="116" t="s">
        <v>2718</v>
      </c>
      <c r="E71" s="140">
        <v>42003</v>
      </c>
      <c r="F71" s="140">
        <v>42368</v>
      </c>
      <c r="G71" s="155">
        <f t="shared" si="3"/>
        <v>12.166666666666666</v>
      </c>
      <c r="H71" s="117" t="s">
        <v>2677</v>
      </c>
      <c r="I71" s="116" t="s">
        <v>711</v>
      </c>
      <c r="J71" s="116" t="s">
        <v>713</v>
      </c>
      <c r="K71" s="118">
        <v>23369949803</v>
      </c>
      <c r="L71" s="119" t="s">
        <v>1148</v>
      </c>
      <c r="M71" s="112">
        <v>1</v>
      </c>
      <c r="N71" s="119" t="s">
        <v>27</v>
      </c>
      <c r="O71" s="119" t="s">
        <v>1148</v>
      </c>
      <c r="P71" s="79"/>
    </row>
    <row r="72" spans="1:16" s="7" customFormat="1" ht="24.75" customHeight="1" outlineLevel="1" x14ac:dyDescent="0.25">
      <c r="A72" s="139">
        <v>25</v>
      </c>
      <c r="B72" s="64"/>
      <c r="C72" s="65"/>
      <c r="D72" s="63"/>
      <c r="E72" s="140"/>
      <c r="F72" s="140"/>
      <c r="G72" s="155"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5"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5"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5"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5"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5"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5" t="str">
        <f t="shared" si="3"/>
        <v/>
      </c>
      <c r="H91" s="117"/>
      <c r="I91" s="116"/>
      <c r="J91" s="116"/>
      <c r="K91" s="118"/>
      <c r="L91" s="119"/>
      <c r="M91" s="112"/>
      <c r="N91" s="119"/>
      <c r="O91" s="119"/>
      <c r="P91" s="79"/>
    </row>
    <row r="92" spans="1:16" s="7" customFormat="1" ht="24.75" customHeight="1" outlineLevel="1" x14ac:dyDescent="0.25">
      <c r="A92" s="138">
        <v>45</v>
      </c>
      <c r="B92" s="117"/>
      <c r="C92" s="119"/>
      <c r="D92" s="116"/>
      <c r="E92" s="140"/>
      <c r="F92" s="140"/>
      <c r="G92" s="155" t="str">
        <f t="shared" si="3"/>
        <v/>
      </c>
      <c r="H92" s="117"/>
      <c r="I92" s="116"/>
      <c r="J92" s="116"/>
      <c r="K92" s="118"/>
      <c r="L92" s="119"/>
      <c r="M92" s="112"/>
      <c r="N92" s="119"/>
      <c r="O92" s="119"/>
      <c r="P92" s="79"/>
    </row>
    <row r="93" spans="1:16" s="7" customFormat="1" ht="24.75" customHeight="1" outlineLevel="1" x14ac:dyDescent="0.25">
      <c r="A93" s="138">
        <v>46</v>
      </c>
      <c r="B93" s="117"/>
      <c r="C93" s="119"/>
      <c r="D93" s="116"/>
      <c r="E93" s="140"/>
      <c r="F93" s="140"/>
      <c r="G93" s="155" t="str">
        <f t="shared" si="3"/>
        <v/>
      </c>
      <c r="H93" s="117"/>
      <c r="I93" s="116"/>
      <c r="J93" s="116"/>
      <c r="K93" s="118"/>
      <c r="L93" s="119"/>
      <c r="M93" s="112"/>
      <c r="N93" s="119"/>
      <c r="O93" s="119"/>
      <c r="P93" s="79"/>
    </row>
    <row r="94" spans="1:16" s="7" customFormat="1" ht="24.75" customHeight="1" outlineLevel="1" x14ac:dyDescent="0.25">
      <c r="A94" s="138">
        <v>47</v>
      </c>
      <c r="B94" s="117"/>
      <c r="C94" s="119"/>
      <c r="D94" s="116"/>
      <c r="E94" s="140"/>
      <c r="F94" s="140"/>
      <c r="G94" s="155" t="str">
        <f t="shared" si="3"/>
        <v/>
      </c>
      <c r="H94" s="117"/>
      <c r="I94" s="116"/>
      <c r="J94" s="116"/>
      <c r="K94" s="118"/>
      <c r="L94" s="119"/>
      <c r="M94" s="112"/>
      <c r="N94" s="119"/>
      <c r="O94" s="119"/>
      <c r="P94" s="79"/>
    </row>
    <row r="95" spans="1:16" s="7" customFormat="1" ht="24.75" customHeight="1" outlineLevel="1" x14ac:dyDescent="0.25">
      <c r="A95" s="139">
        <v>48</v>
      </c>
      <c r="B95" s="117"/>
      <c r="C95" s="119"/>
      <c r="D95" s="116"/>
      <c r="E95" s="140"/>
      <c r="F95" s="140"/>
      <c r="G95" s="155" t="str">
        <f t="shared" si="3"/>
        <v/>
      </c>
      <c r="H95" s="117"/>
      <c r="I95" s="116"/>
      <c r="J95" s="116"/>
      <c r="K95" s="118"/>
      <c r="L95" s="119"/>
      <c r="M95" s="112"/>
      <c r="N95" s="119"/>
      <c r="O95" s="119"/>
      <c r="P95" s="79"/>
    </row>
    <row r="96" spans="1:16" s="7" customFormat="1" ht="24.75" customHeight="1" outlineLevel="1" x14ac:dyDescent="0.25">
      <c r="A96" s="139">
        <v>49</v>
      </c>
      <c r="B96" s="117"/>
      <c r="C96" s="119"/>
      <c r="D96" s="116"/>
      <c r="E96" s="140"/>
      <c r="F96" s="140"/>
      <c r="G96" s="155" t="str">
        <f t="shared" si="3"/>
        <v/>
      </c>
      <c r="H96" s="117"/>
      <c r="I96" s="116"/>
      <c r="J96" s="116"/>
      <c r="K96" s="118"/>
      <c r="L96" s="119"/>
      <c r="M96" s="112"/>
      <c r="N96" s="119"/>
      <c r="O96" s="119"/>
      <c r="P96" s="79"/>
    </row>
    <row r="97" spans="1:16" s="7" customFormat="1" ht="24.75" customHeight="1" outlineLevel="1" x14ac:dyDescent="0.25">
      <c r="A97" s="139">
        <v>50</v>
      </c>
      <c r="B97" s="117"/>
      <c r="C97" s="119"/>
      <c r="D97" s="116"/>
      <c r="E97" s="140"/>
      <c r="F97" s="140"/>
      <c r="G97" s="155" t="str">
        <f t="shared" si="3"/>
        <v/>
      </c>
      <c r="H97" s="117"/>
      <c r="I97" s="116"/>
      <c r="J97" s="116"/>
      <c r="K97" s="118"/>
      <c r="L97" s="119"/>
      <c r="M97" s="112"/>
      <c r="N97" s="119"/>
      <c r="O97" s="119"/>
      <c r="P97" s="79"/>
    </row>
    <row r="98" spans="1:16" s="7" customFormat="1" ht="24.75" customHeight="1" outlineLevel="1" x14ac:dyDescent="0.25">
      <c r="A98" s="139">
        <v>51</v>
      </c>
      <c r="B98" s="117"/>
      <c r="C98" s="119"/>
      <c r="D98" s="116"/>
      <c r="E98" s="140"/>
      <c r="F98" s="140"/>
      <c r="G98" s="155" t="str">
        <f t="shared" si="3"/>
        <v/>
      </c>
      <c r="H98" s="117"/>
      <c r="I98" s="116"/>
      <c r="J98" s="116"/>
      <c r="K98" s="118"/>
      <c r="L98" s="119"/>
      <c r="M98" s="112"/>
      <c r="N98" s="119"/>
      <c r="O98" s="119"/>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2"/>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2"/>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2"/>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2"/>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2"/>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2"/>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2"/>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2678</v>
      </c>
      <c r="E114" s="140">
        <v>43878</v>
      </c>
      <c r="F114" s="140">
        <v>44196</v>
      </c>
      <c r="G114" s="155">
        <f>IF(AND(E114&lt;&gt;"",F114&lt;&gt;""),((F114-E114)/30),"")</f>
        <v>10.6</v>
      </c>
      <c r="H114" s="117" t="s">
        <v>2692</v>
      </c>
      <c r="I114" s="116" t="s">
        <v>516</v>
      </c>
      <c r="J114" s="116" t="s">
        <v>598</v>
      </c>
      <c r="K114" s="118">
        <v>1202910768</v>
      </c>
      <c r="L114" s="100">
        <f>+IF(AND(K114&gt;0,O114="Ejecución"),(K114/877802)*Tabla28[[#This Row],[% participación]],IF(AND(K114&gt;0,O114&lt;&gt;"Ejecución"),"-",""))</f>
        <v>1370.3668572183703</v>
      </c>
      <c r="M114" s="119" t="s">
        <v>1148</v>
      </c>
      <c r="N114" s="168">
        <f>+IF(M118="No",1,IF(M118="Si","Ingrese %",""))</f>
        <v>1</v>
      </c>
      <c r="O114" s="157" t="s">
        <v>1150</v>
      </c>
      <c r="P114" s="78"/>
    </row>
    <row r="115" spans="1:16" s="6" customFormat="1" ht="24.75" customHeight="1" x14ac:dyDescent="0.25">
      <c r="A115" s="138">
        <v>2</v>
      </c>
      <c r="B115" s="156" t="s">
        <v>2665</v>
      </c>
      <c r="C115" s="158" t="s">
        <v>31</v>
      </c>
      <c r="D115" s="63" t="s">
        <v>2679</v>
      </c>
      <c r="E115" s="140">
        <v>43882</v>
      </c>
      <c r="F115" s="140">
        <v>44196</v>
      </c>
      <c r="G115" s="155">
        <f t="shared" ref="G115:G116" si="4">IF(AND(E115&lt;&gt;"",F115&lt;&gt;""),((F115-E115)/30),"")</f>
        <v>10.466666666666667</v>
      </c>
      <c r="H115" s="117" t="s">
        <v>2688</v>
      </c>
      <c r="I115" s="63" t="s">
        <v>1155</v>
      </c>
      <c r="J115" s="63" t="s">
        <v>1057</v>
      </c>
      <c r="K115" s="68">
        <v>1091753770</v>
      </c>
      <c r="L115" s="100">
        <f>+IF(AND(K115&gt;0,O115="Ejecución"),(K115/877802)*Tabla28[[#This Row],[% participación]],IF(AND(K115&gt;0,O115&lt;&gt;"Ejecución"),"-",""))</f>
        <v>1243.7357969109207</v>
      </c>
      <c r="M115" s="65" t="s">
        <v>1148</v>
      </c>
      <c r="N115" s="168">
        <v>1</v>
      </c>
      <c r="O115" s="157" t="s">
        <v>1150</v>
      </c>
      <c r="P115" s="78"/>
    </row>
    <row r="116" spans="1:16" s="6" customFormat="1" ht="24.75" customHeight="1" x14ac:dyDescent="0.25">
      <c r="A116" s="138">
        <v>3</v>
      </c>
      <c r="B116" s="156" t="s">
        <v>2665</v>
      </c>
      <c r="C116" s="158" t="s">
        <v>31</v>
      </c>
      <c r="D116" s="63" t="s">
        <v>2680</v>
      </c>
      <c r="E116" s="140">
        <v>43882</v>
      </c>
      <c r="F116" s="140">
        <v>44196</v>
      </c>
      <c r="G116" s="155">
        <f t="shared" si="4"/>
        <v>10.466666666666667</v>
      </c>
      <c r="H116" s="64" t="s">
        <v>2694</v>
      </c>
      <c r="I116" s="63" t="s">
        <v>163</v>
      </c>
      <c r="J116" s="63" t="s">
        <v>169</v>
      </c>
      <c r="K116" s="68">
        <v>1480853273</v>
      </c>
      <c r="L116" s="100">
        <f>+IF(AND(K116&gt;0,O116="Ejecución"),(K116/877802)*Tabla28[[#This Row],[% participación]],IF(AND(K116&gt;0,O116&lt;&gt;"Ejecución"),"-",""))</f>
        <v>1687.0014798325819</v>
      </c>
      <c r="M116" s="65" t="s">
        <v>1148</v>
      </c>
      <c r="N116" s="168">
        <f>+IF(M118="No",1,IF(M118="Si","Ingrese %",""))</f>
        <v>1</v>
      </c>
      <c r="O116" s="157" t="s">
        <v>1150</v>
      </c>
      <c r="P116" s="78"/>
    </row>
    <row r="117" spans="1:16" s="6" customFormat="1" ht="24.75" customHeight="1" outlineLevel="1" x14ac:dyDescent="0.25">
      <c r="A117" s="138">
        <v>4</v>
      </c>
      <c r="B117" s="156" t="s">
        <v>2665</v>
      </c>
      <c r="C117" s="158" t="s">
        <v>31</v>
      </c>
      <c r="D117" s="63" t="s">
        <v>2681</v>
      </c>
      <c r="E117" s="140">
        <v>43882</v>
      </c>
      <c r="F117" s="140">
        <v>44196</v>
      </c>
      <c r="G117" s="155">
        <f t="shared" ref="G117:G159" si="5">IF(AND(E117&lt;&gt;"",F117&lt;&gt;""),((F117-E117)/30),"")</f>
        <v>10.466666666666667</v>
      </c>
      <c r="H117" s="64" t="s">
        <v>2694</v>
      </c>
      <c r="I117" s="116" t="s">
        <v>163</v>
      </c>
      <c r="J117" s="63" t="s">
        <v>173</v>
      </c>
      <c r="K117" s="68">
        <v>1652364949</v>
      </c>
      <c r="L117" s="100">
        <f>+IF(AND(K117&gt;0,O117="Ejecución"),(K117/877802)*Tabla28[[#This Row],[% participación]],IF(AND(K117&gt;0,O117&lt;&gt;"Ejecución"),"-",""))</f>
        <v>1882.389136730151</v>
      </c>
      <c r="M117" s="65" t="s">
        <v>1148</v>
      </c>
      <c r="N117" s="168">
        <f>+IF(M118="No",1,IF(M118="Si","Ingrese %",""))</f>
        <v>1</v>
      </c>
      <c r="O117" s="157" t="s">
        <v>1150</v>
      </c>
      <c r="P117" s="78"/>
    </row>
    <row r="118" spans="1:16" s="7" customFormat="1" ht="24.75" customHeight="1" outlineLevel="1" x14ac:dyDescent="0.25">
      <c r="A118" s="139">
        <v>5</v>
      </c>
      <c r="B118" s="156" t="s">
        <v>2665</v>
      </c>
      <c r="C118" s="158" t="s">
        <v>31</v>
      </c>
      <c r="D118" s="63" t="s">
        <v>2695</v>
      </c>
      <c r="E118" s="140">
        <v>43885</v>
      </c>
      <c r="F118" s="140">
        <v>44196</v>
      </c>
      <c r="G118" s="155">
        <f t="shared" si="5"/>
        <v>10.366666666666667</v>
      </c>
      <c r="H118" s="64" t="s">
        <v>2690</v>
      </c>
      <c r="I118" s="63" t="s">
        <v>208</v>
      </c>
      <c r="J118" s="63" t="s">
        <v>210</v>
      </c>
      <c r="K118" s="68">
        <v>3926120490</v>
      </c>
      <c r="L118" s="100">
        <f>+IF(AND(K118&gt;0,O118="Ejecución"),(K118/877802)*Tabla28[[#This Row],[% participación]],IF(AND(K118&gt;0,O118&lt;&gt;"Ejecución"),"-",""))</f>
        <v>4472.6720718339675</v>
      </c>
      <c r="M118" s="65" t="s">
        <v>1148</v>
      </c>
      <c r="N118" s="168">
        <f t="shared" ref="N118:N160" si="6">+IF(M118="No",1,IF(M118="Si","Ingrese %",""))</f>
        <v>1</v>
      </c>
      <c r="O118" s="157" t="s">
        <v>1150</v>
      </c>
      <c r="P118" s="79"/>
    </row>
    <row r="119" spans="1:16" s="7" customFormat="1" ht="24.75" customHeight="1" outlineLevel="1" x14ac:dyDescent="0.25">
      <c r="A119" s="139">
        <v>6</v>
      </c>
      <c r="B119" s="156" t="s">
        <v>2665</v>
      </c>
      <c r="C119" s="158" t="s">
        <v>31</v>
      </c>
      <c r="D119" s="63" t="s">
        <v>2696</v>
      </c>
      <c r="E119" s="140">
        <v>43890</v>
      </c>
      <c r="F119" s="140">
        <v>44196</v>
      </c>
      <c r="G119" s="155">
        <f t="shared" si="5"/>
        <v>10.199999999999999</v>
      </c>
      <c r="H119" s="64" t="s">
        <v>2691</v>
      </c>
      <c r="I119" s="63" t="s">
        <v>711</v>
      </c>
      <c r="J119" s="63" t="s">
        <v>713</v>
      </c>
      <c r="K119" s="68">
        <v>6203120804</v>
      </c>
      <c r="L119" s="100">
        <f>+IF(AND(K119&gt;0,O119="Ejecución"),(K119/877802)*Tabla28[[#This Row],[% participación]],IF(AND(K119&gt;0,O119&lt;&gt;"Ejecución"),"-",""))</f>
        <v>7066.6514817692369</v>
      </c>
      <c r="M119" s="119" t="s">
        <v>1148</v>
      </c>
      <c r="N119" s="168">
        <f t="shared" si="6"/>
        <v>1</v>
      </c>
      <c r="O119" s="157" t="s">
        <v>1150</v>
      </c>
      <c r="P119" s="79"/>
    </row>
    <row r="120" spans="1:16" s="7" customFormat="1" ht="24.75" customHeight="1" outlineLevel="1" x14ac:dyDescent="0.25">
      <c r="A120" s="139">
        <v>7</v>
      </c>
      <c r="B120" s="156" t="s">
        <v>2665</v>
      </c>
      <c r="C120" s="158" t="s">
        <v>31</v>
      </c>
      <c r="D120" s="63" t="s">
        <v>2682</v>
      </c>
      <c r="E120" s="140">
        <v>43887</v>
      </c>
      <c r="F120" s="140">
        <v>44196</v>
      </c>
      <c r="G120" s="155">
        <f t="shared" si="5"/>
        <v>10.3</v>
      </c>
      <c r="H120" s="64" t="s">
        <v>2693</v>
      </c>
      <c r="I120" s="116" t="s">
        <v>628</v>
      </c>
      <c r="J120" s="116" t="s">
        <v>630</v>
      </c>
      <c r="K120" s="68">
        <v>662754123</v>
      </c>
      <c r="L120" s="100">
        <f>+IF(AND(K120&gt;0,O120="Ejecución"),(K120/877802)*Tabla28[[#This Row],[% participación]],IF(AND(K120&gt;0,O120&lt;&gt;"Ejecución"),"-",""))</f>
        <v>755.01550805306897</v>
      </c>
      <c r="M120" s="65" t="s">
        <v>1148</v>
      </c>
      <c r="N120" s="168">
        <f t="shared" si="6"/>
        <v>1</v>
      </c>
      <c r="O120" s="157" t="s">
        <v>1150</v>
      </c>
      <c r="P120" s="79"/>
    </row>
    <row r="121" spans="1:16" s="7" customFormat="1" ht="24.75" customHeight="1" outlineLevel="1" x14ac:dyDescent="0.25">
      <c r="A121" s="139">
        <v>8</v>
      </c>
      <c r="B121" s="156" t="s">
        <v>2665</v>
      </c>
      <c r="C121" s="158" t="s">
        <v>31</v>
      </c>
      <c r="D121" s="63" t="s">
        <v>2683</v>
      </c>
      <c r="E121" s="140">
        <v>43888</v>
      </c>
      <c r="F121" s="140">
        <v>44196</v>
      </c>
      <c r="G121" s="155">
        <f t="shared" si="5"/>
        <v>10.266666666666667</v>
      </c>
      <c r="H121" s="114" t="s">
        <v>2689</v>
      </c>
      <c r="I121" s="63" t="s">
        <v>628</v>
      </c>
      <c r="J121" s="63" t="s">
        <v>630</v>
      </c>
      <c r="K121" s="68">
        <v>941089566</v>
      </c>
      <c r="L121" s="100">
        <f>+IF(AND(K121&gt;0,O121="Ejecución"),(K121/877802)*Tabla28[[#This Row],[% participación]],IF(AND(K121&gt;0,O121&lt;&gt;"Ejecución"),"-",""))</f>
        <v>1072.0977692007993</v>
      </c>
      <c r="M121" s="65" t="s">
        <v>1148</v>
      </c>
      <c r="N121" s="168">
        <f t="shared" si="6"/>
        <v>1</v>
      </c>
      <c r="O121" s="157" t="s">
        <v>1150</v>
      </c>
      <c r="P121" s="79"/>
    </row>
    <row r="122" spans="1:16" s="7" customFormat="1" ht="24.75" customHeight="1" outlineLevel="1" x14ac:dyDescent="0.25">
      <c r="A122" s="139">
        <v>9</v>
      </c>
      <c r="B122" s="156" t="s">
        <v>2665</v>
      </c>
      <c r="C122" s="158" t="s">
        <v>31</v>
      </c>
      <c r="D122" s="63" t="s">
        <v>2684</v>
      </c>
      <c r="E122" s="140">
        <v>43878</v>
      </c>
      <c r="F122" s="140">
        <v>44196</v>
      </c>
      <c r="G122" s="155">
        <f t="shared" si="5"/>
        <v>10.6</v>
      </c>
      <c r="H122" s="117" t="s">
        <v>2691</v>
      </c>
      <c r="I122" s="63" t="s">
        <v>516</v>
      </c>
      <c r="J122" s="63" t="s">
        <v>599</v>
      </c>
      <c r="K122" s="68">
        <v>1088631642</v>
      </c>
      <c r="L122" s="100">
        <f>+IF(AND(K122&gt;0,O122="Ejecución"),(K122/877802)*Tabla28[[#This Row],[% participación]],IF(AND(K122&gt;0,O122&lt;&gt;"Ejecución"),"-",""))</f>
        <v>1240.1790403758478</v>
      </c>
      <c r="M122" s="65" t="s">
        <v>1148</v>
      </c>
      <c r="N122" s="168">
        <f t="shared" si="6"/>
        <v>1</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6"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6" t="s">
        <v>26</v>
      </c>
      <c r="E167" s="8"/>
      <c r="F167" s="5"/>
      <c r="G167" s="106"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2"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9"/>
      <c r="Z178" s="160" t="str">
        <f>IF(Y178&gt;0,SUM(E180+Y178),"")</f>
        <v/>
      </c>
      <c r="AA178" s="19"/>
      <c r="AB178" s="19"/>
    </row>
    <row r="179" spans="1:28" ht="23.25" x14ac:dyDescent="0.25">
      <c r="A179" s="9"/>
      <c r="B179" s="186" t="s">
        <v>2669</v>
      </c>
      <c r="C179" s="186"/>
      <c r="D179" s="186"/>
      <c r="E179" s="166">
        <v>0.02</v>
      </c>
      <c r="F179" s="165">
        <v>0.01</v>
      </c>
      <c r="G179" s="160">
        <f>IF(F179&gt;0,SUM(E179+F179),"")</f>
        <v>0.03</v>
      </c>
      <c r="H179" s="5"/>
      <c r="I179" s="186" t="s">
        <v>2671</v>
      </c>
      <c r="J179" s="186"/>
      <c r="K179" s="186"/>
      <c r="L179" s="186"/>
      <c r="M179" s="167"/>
      <c r="O179" s="8"/>
      <c r="Q179" s="19"/>
      <c r="R179" s="154" t="str">
        <f>IF(M179&gt;0,SUM(L179+M179),"")</f>
        <v/>
      </c>
      <c r="T179" s="19"/>
      <c r="U179" s="232" t="s">
        <v>1166</v>
      </c>
      <c r="V179" s="232"/>
      <c r="W179" s="232"/>
      <c r="X179" s="24">
        <v>0.02</v>
      </c>
      <c r="Y179" s="159"/>
      <c r="Z179" s="160" t="str">
        <f>IF(Y179&gt;0,SUM(E181+Y179),"")</f>
        <v/>
      </c>
      <c r="AA179" s="19"/>
      <c r="AB179" s="19"/>
    </row>
    <row r="180" spans="1:28" ht="23.25" hidden="1" x14ac:dyDescent="0.25">
      <c r="A180" s="9"/>
      <c r="B180" s="172"/>
      <c r="C180" s="172"/>
      <c r="D180" s="172"/>
      <c r="E180" s="164"/>
      <c r="H180" s="5"/>
      <c r="I180" s="172"/>
      <c r="J180" s="172"/>
      <c r="K180" s="172"/>
      <c r="L180" s="172"/>
      <c r="M180" s="5"/>
      <c r="O180" s="8"/>
      <c r="Q180" s="19"/>
      <c r="R180" s="154" t="str">
        <f>IF(S180&gt;0,SUM(L180+S180),"")</f>
        <v/>
      </c>
      <c r="S180" s="159"/>
      <c r="T180" s="19"/>
      <c r="U180" s="232" t="s">
        <v>1167</v>
      </c>
      <c r="V180" s="232"/>
      <c r="W180" s="232"/>
      <c r="X180" s="24">
        <v>0.03</v>
      </c>
      <c r="Y180" s="159"/>
      <c r="Z180" s="160" t="str">
        <f>IF(Y180&gt;0,SUM(E182+Y180),"")</f>
        <v/>
      </c>
      <c r="AA180" s="19"/>
      <c r="AB180" s="19"/>
    </row>
    <row r="181" spans="1:28" ht="23.25" hidden="1" x14ac:dyDescent="0.25">
      <c r="A181" s="9"/>
      <c r="B181" s="172"/>
      <c r="C181" s="172"/>
      <c r="D181" s="172"/>
      <c r="E181" s="164"/>
      <c r="H181" s="5"/>
      <c r="I181" s="172"/>
      <c r="J181" s="172"/>
      <c r="K181" s="172"/>
      <c r="L181" s="172"/>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2"/>
      <c r="C182" s="172"/>
      <c r="D182" s="172"/>
      <c r="E182" s="164"/>
      <c r="H182" s="5"/>
      <c r="I182" s="172"/>
      <c r="J182" s="172"/>
      <c r="K182" s="172"/>
      <c r="L182" s="172"/>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0.03</v>
      </c>
      <c r="D185" s="91" t="s">
        <v>2628</v>
      </c>
      <c r="E185" s="94">
        <f>+(C185*SUM(K20:K35))</f>
        <v>30289192.5</v>
      </c>
      <c r="F185" s="92"/>
      <c r="G185" s="93"/>
      <c r="H185" s="88"/>
      <c r="I185" s="90" t="s">
        <v>2627</v>
      </c>
      <c r="J185" s="161">
        <f>+SUM(M179:M183)</f>
        <v>0</v>
      </c>
      <c r="K185" s="231" t="s">
        <v>2628</v>
      </c>
      <c r="L185" s="231"/>
      <c r="M185" s="94">
        <f>+J185*(SUM(K20:K35))</f>
        <v>0</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0" t="s">
        <v>2636</v>
      </c>
      <c r="C192" s="190"/>
      <c r="E192" s="5" t="s">
        <v>20</v>
      </c>
      <c r="H192" s="26" t="s">
        <v>24</v>
      </c>
      <c r="J192" s="5" t="s">
        <v>2637</v>
      </c>
      <c r="K192" s="5"/>
      <c r="M192" s="5"/>
      <c r="N192" s="5"/>
      <c r="O192" s="8"/>
      <c r="Q192" s="149"/>
      <c r="R192" s="150"/>
      <c r="S192" s="150"/>
      <c r="T192" s="149"/>
    </row>
    <row r="193" spans="1:18" x14ac:dyDescent="0.25">
      <c r="A193" s="9"/>
      <c r="C193" s="120">
        <v>42304</v>
      </c>
      <c r="D193" s="5"/>
      <c r="E193" s="121">
        <v>3462</v>
      </c>
      <c r="F193" s="5"/>
      <c r="G193" s="5"/>
      <c r="H193" s="142" t="s">
        <v>2685</v>
      </c>
      <c r="J193" s="5"/>
      <c r="K193" s="122">
        <v>40030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2687</v>
      </c>
      <c r="J211" s="27" t="s">
        <v>2622</v>
      </c>
      <c r="K211" s="143" t="s">
        <v>2698</v>
      </c>
      <c r="L211" s="21"/>
      <c r="M211" s="21"/>
      <c r="N211" s="21"/>
      <c r="O211" s="8"/>
    </row>
    <row r="212" spans="1:15" x14ac:dyDescent="0.25">
      <c r="A212" s="9"/>
      <c r="B212" s="27" t="s">
        <v>2619</v>
      </c>
      <c r="C212" s="142" t="s">
        <v>2685</v>
      </c>
      <c r="D212" s="21"/>
      <c r="G212" s="27" t="s">
        <v>2621</v>
      </c>
      <c r="H212" s="143" t="s">
        <v>2686</v>
      </c>
      <c r="J212" s="27" t="s">
        <v>2623</v>
      </c>
      <c r="K212" s="142"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L83: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Aeiotu</cp:lastModifiedBy>
  <cp:lastPrinted>2020-12-29T15:13:13Z</cp:lastPrinted>
  <dcterms:created xsi:type="dcterms:W3CDTF">2020-10-14T21:57:42Z</dcterms:created>
  <dcterms:modified xsi:type="dcterms:W3CDTF">2020-12-29T15:32:19Z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