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Nueva carpeta (19)\MY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<sst xmlns="http://schemas.openxmlformats.org/spreadsheetml/2006/main" count="3082" uniqueCount="2700">
  <si>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</si>
  <si>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</si>
  <si>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</si>
  <si>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</si>
  <si>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</si>
  <si>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</si>
  <si>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</si>
  <si>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</si>
  <si>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</si>
  <si>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</si>
  <si>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</si>
  <si>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</si>
  <si>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</si>
  <si>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</si>
  <si>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</si>
  <si>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</si>
  <si>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</si>
  <si>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</si>
  <si>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</si>
  <si>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</si>
  <si>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</si>
  <si>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</si>
  <si>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</si>
  <si>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</si>
  <si>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</si>
  <si>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</si>
  <si>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</si>
  <si>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</si>
  <si>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</si>
  <si>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</si>
  <si>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</si>
  <si>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</si>
  <si>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</si>
  <si>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</si>
  <si>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</si>
  <si>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</si>
  <si>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</si>
  <si>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</si>
  <si>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</si>
  <si>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</si>
  <si>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</si>
  <si>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</si>
  <si>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</si>
  <si>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</si>
  <si>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</si>
  <si>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</si>
  <si>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</si>
  <si>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</si>
  <si>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</si>
  <si>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</si>
  <si>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</si>
  <si>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</si>
  <si>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</si>
  <si>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</si>
  <si>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</si>
  <si>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</si>
  <si>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</si>
  <si>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</si>
  <si>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</si>
  <si>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</si>
  <si>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</si>
  <si>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</si>
  <si>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</si>
  <si>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</si>
  <si>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</si>
  <si>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</si>
  <si>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</si>
  <si>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</si>
  <si>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</si>
  <si>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</si>
  <si>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</si>
  <si>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</si>
  <si>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</si>
  <si>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</si>
  <si>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</si>
  <si>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</si>
  <si>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</si>
  <si>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</si>
  <si>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</si>
  <si>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</si>
  <si>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</si>
  <si>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</si>
  <si>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</si>
  <si>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</si>
  <si>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</si>
  <si>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</si>
  <si>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</si>
  <si>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</si>
  <si>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</si>
  <si>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</si>
  <si>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</si>
  <si>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</si>
  <si>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</si>
  <si>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</si>
  <si>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</si>
  <si>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</si>
  <si>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</si>
  <si>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</si>
  <si>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</si>
  <si>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</si>
  <si>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</si>
  <si>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</si>
  <si>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</si>
  <si>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</si>
  <si>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</si>
  <si>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</si>
  <si>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</si>
  <si>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</si>
  <si>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</si>
  <si>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</si>
  <si>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</si>
  <si>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</si>
  <si>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</si>
  <si>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</si>
  <si>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</si>
  <si>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</si>
  <si>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</si>
  <si>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</si>
  <si>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</si>
  <si>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</si>
  <si>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</si>
  <si>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</si>
  <si>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</si>
  <si>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</si>
  <si>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</si>
  <si>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</si>
  <si>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</si>
  <si>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</si>
  <si>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</si>
  <si>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</si>
  <si>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</si>
  <si>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</si>
  <si>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</si>
  <si>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</si>
  <si>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</si>
  <si>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</si>
  <si>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</si>
  <si>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</si>
  <si>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</si>
  <si>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</si>
  <si>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</si>
  <si>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</si>
  <si>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</si>
  <si>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</si>
  <si>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</si>
  <si>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</si>
  <si>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</si>
  <si>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</si>
  <si>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</si>
  <si>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</si>
  <si>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</si>
  <si>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</si>
  <si>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</si>
  <si>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</si>
  <si>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</si>
  <si>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</si>
  <si>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</si>
  <si>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</si>
  <si>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</si>
  <si>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</si>
  <si>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</si>
  <si>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</si>
  <si>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</si>
  <si>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</si>
  <si>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</si>
  <si>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</si>
  <si>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</si>
  <si>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</si>
  <si>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</si>
  <si>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</si>
  <si>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</si>
  <si>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</si>
  <si>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</si>
  <si>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</si>
  <si>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</si>
  <si>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</si>
  <si>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</si>
  <si>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</si>
  <si>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</si>
  <si>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</si>
  <si>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</si>
  <si>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</si>
  <si>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</si>
  <si>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</si>
  <si>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</si>
  <si>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</si>
  <si>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</si>
  <si>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</si>
  <si>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</si>
  <si>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</si>
  <si>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</si>
  <si>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</si>
  <si>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</si>
  <si>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</si>
  <si>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</si>
  <si>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</si>
  <si>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</si>
  <si>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</si>
  <si>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</si>
  <si>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</si>
  <si>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</si>
  <si>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</si>
  <si>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</si>
  <si>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</si>
  <si>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</si>
  <si>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</si>
  <si>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</si>
  <si>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</si>
  <si>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</si>
  <si>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</si>
  <si>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</si>
  <si>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</si>
  <si>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</si>
  <si>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</si>
  <si>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</si>
  <si>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</si>
  <si>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</si>
  <si>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</si>
  <si>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</si>
  <si>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</si>
  <si>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</si>
  <si>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</si>
  <si>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</si>
  <si>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</si>
  <si>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</si>
  <si>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</si>
  <si>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</si>
  <si>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</si>
  <si>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</si>
  <si>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</si>
  <si>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</si>
  <si>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</si>
  <si>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</si>
  <si>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</si>
  <si>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</si>
  <si>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</si>
  <si>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</si>
  <si>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</si>
  <si>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</si>
  <si>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</si>
  <si>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</si>
  <si>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</si>
  <si>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</si>
  <si>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</si>
  <si>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</si>
  <si>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</si>
  <si>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</si>
  <si>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</si>
  <si>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</si>
  <si>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</si>
  <si>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</si>
  <si>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</si>
  <si>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</si>
  <si>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</si>
  <si>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</si>
  <si>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</si>
  <si>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</si>
  <si>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</si>
  <si>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</si>
  <si>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</si>
  <si>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</si>
  <si>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</si>
  <si>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</si>
  <si>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</si>
  <si>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</si>
  <si>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</si>
  <si>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</si>
  <si>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</si>
  <si>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</si>
  <si>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</si>
  <si>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</si>
  <si>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</si>
  <si>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</si>
  <si>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</si>
  <si>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</si>
  <si>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</si>
  <si>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</si>
  <si>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</si>
  <si>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</si>
  <si>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</si>
  <si>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</si>
  <si>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</si>
  <si>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</si>
  <si>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</si>
  <si>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</si>
  <si>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</si>
  <si>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</si>
  <si>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</si>
  <si>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</si>
  <si>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</si>
  <si>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</si>
  <si>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</si>
  <si>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</si>
  <si>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</si>
  <si>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</si>
  <si>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</si>
  <si>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</si>
  <si>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</si>
  <si>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</si>
  <si>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</si>
  <si>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</si>
  <si>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</si>
  <si>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</si>
  <si>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</si>
  <si>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</si>
  <si>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</si>
  <si>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</si>
  <si>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</si>
  <si>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</si>
  <si>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</si>
  <si>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</si>
  <si>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</si>
  <si>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</si>
  <si>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</si>
  <si>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</si>
  <si>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</si>
  <si>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</si>
  <si>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</si>
  <si>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</si>
  <si>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</si>
  <si>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</si>
  <si>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</si>
  <si>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</si>
  <si>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</si>
  <si>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</si>
  <si>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</si>
  <si>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</si>
  <si>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</si>
  <si>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</si>
  <si>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</si>
  <si>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</si>
  <si>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</si>
  <si>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</si>
  <si>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</si>
  <si>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</si>
  <si>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</si>
  <si>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</si>
  <si>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</si>
  <si>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</si>
  <si>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</si>
  <si>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</si>
  <si>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</si>
  <si>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</si>
  <si>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</si>
  <si>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</si>
  <si>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</si>
  <si>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</si>
  <si>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</si>
  <si>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</si>
  <si>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</si>
  <si>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</si>
  <si>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</si>
  <si>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</si>
  <si>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</si>
  <si>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</si>
  <si>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</si>
  <si>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</si>
  <si>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</si>
  <si>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</si>
  <si>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</si>
  <si>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</si>
  <si>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</si>
  <si>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</si>
  <si>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</si>
  <si>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</si>
  <si>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</si>
  <si>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</si>
  <si>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</si>
  <si>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</si>
  <si>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</si>
  <si>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</si>
  <si>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</si>
  <si>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</si>
  <si>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</si>
  <si>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</si>
  <si>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</si>
  <si>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</si>
  <si>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</si>
  <si>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</si>
  <si>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</si>
  <si>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</si>
  <si>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</si>
  <si>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</si>
  <si>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</si>
  <si>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</si>
  <si>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</si>
  <si>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</si>
  <si>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</si>
  <si>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</si>
  <si>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</si>
  <si>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</si>
  <si>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</si>
  <si>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</si>
  <si>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</si>
  <si>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</si>
  <si>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</si>
  <si>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</si>
  <si>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</si>
  <si>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</si>
  <si>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</si>
  <si>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</si>
  <si>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</si>
  <si>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</si>
  <si>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</si>
  <si>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</si>
  <si>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</si>
  <si>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</si>
  <si>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</si>
  <si>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</si>
  <si>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</si>
  <si>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</si>
  <si>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</si>
  <si>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</si>
  <si>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</si>
  <si>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</si>
  <si>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</si>
  <si>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</si>
  <si>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</si>
  <si>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</si>
  <si>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</si>
  <si>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</si>
  <si>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</si>
  <si>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</si>
  <si>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</si>
  <si>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</si>
  <si>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</si>
  <si>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</si>
  <si>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</si>
  <si>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</si>
  <si>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</si>
  <si>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</si>
  <si>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</si>
  <si>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</si>
  <si>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</si>
  <si>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</si>
  <si>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</si>
  <si>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</si>
  <si>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</si>
  <si>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</si>
  <si>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</si>
  <si>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</si>
  <si>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</si>
  <si>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</si>
  <si>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</si>
  <si>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</si>
  <si>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</si>
  <si>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</si>
  <si>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</si>
  <si>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</si>
  <si>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</si>
  <si>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</si>
  <si>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</si>
  <si>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</si>
  <si>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</si>
  <si>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</si>
  <si>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</si>
  <si>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</si>
  <si>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</si>
  <si>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</si>
  <si>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</si>
  <si>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</si>
  <si>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</si>
  <si>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</si>
  <si>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</si>
  <si>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</si>
  <si>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</si>
  <si>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</si>
  <si>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</si>
  <si>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</si>
  <si>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</si>
  <si>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</si>
  <si>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</si>
  <si>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</si>
  <si>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</si>
  <si>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</si>
  <si>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</si>
  <si>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</si>
  <si>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</si>
  <si>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</si>
  <si>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</si>
  <si>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</si>
  <si>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</si>
  <si>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</si>
  <si>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</si>
  <si>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</si>
  <si>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</si>
  <si>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</si>
  <si>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</si>
  <si>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</si>
  <si>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</si>
  <si>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</si>
  <si>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</si>
  <si>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</si>
  <si>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</si>
  <si>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</si>
  <si>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</si>
  <si>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</si>
  <si>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</si>
  <si>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</si>
  <si>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</si>
  <si>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</si>
  <si>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</si>
  <si>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</si>
  <si>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</si>
  <si>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</si>
  <si>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</si>
  <si>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</si>
  <si>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</si>
  <si>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</si>
  <si>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</si>
  <si>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</si>
  <si>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</si>
  <si>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</si>
  <si>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</si>
  <si>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</si>
  <si>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</si>
  <si>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</si>
  <si>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</si>
  <si>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</si>
  <si>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</si>
  <si>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</si>
  <si>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</si>
  <si>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</si>
  <si>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</si>
  <si>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</si>
  <si>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</si>
  <si>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</si>
  <si>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</si>
  <si>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</si>
  <si>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</si>
  <si>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</si>
  <si>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</si>
  <si>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</si>
  <si>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</si>
  <si>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</si>
  <si>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</si>
  <si>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</si>
  <si>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</si>
  <si>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</si>
  <si>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</si>
  <si>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</si>
  <si>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</si>
  <si>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</si>
  <si>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</si>
  <si>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</si>
  <si>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</si>
  <si>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</si>
  <si>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</si>
  <si>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</si>
  <si>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</si>
  <si>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</si>
  <si>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</si>
  <si>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</si>
  <si>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</si>
  <si>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</si>
  <si>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</si>
  <si>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</si>
  <si>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</si>
  <si>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</si>
  <si>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</si>
  <si>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</si>
  <si>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</si>
  <si>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</si>
  <si>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</si>
  <si>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</si>
  <si>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</si>
  <si>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</si>
  <si>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</si>
  <si>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</si>
  <si>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</si>
  <si>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</si>
  <si>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</si>
  <si>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</si>
  <si>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</si>
  <si>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</si>
  <si>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</si>
  <si>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</si>
  <si>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</si>
  <si>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</si>
  <si>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</si>
  <si>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</si>
  <si>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</si>
  <si>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</si>
  <si>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</si>
  <si>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</si>
  <si>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</si>
  <si>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</si>
  <si>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</si>
  <si>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</si>
  <si>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</si>
  <si>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</si>
  <si>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</si>
  <si>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</si>
  <si>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</si>
  <si>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</si>
  <si>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</si>
  <si>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</si>
  <si>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</si>
  <si>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</si>
  <si>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</si>
  <si>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</si>
  <si>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</si>
  <si>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</si>
  <si>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</si>
  <si>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</si>
  <si>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</si>
  <si>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</si>
  <si>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</si>
  <si>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</si>
  <si>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</si>
  <si>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</si>
  <si>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</si>
  <si>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</si>
  <si>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</si>
  <si>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</si>
  <si>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</si>
  <si>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</si>
  <si>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</si>
  <si>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</si>
  <si>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</si>
  <si>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</si>
  <si>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</si>
  <si>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</si>
  <si>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</si>
  <si>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</si>
  <si>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</si>
  <si>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</si>
  <si>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</si>
  <si>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</si>
  <si>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</si>
  <si>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</si>
  <si>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</si>
  <si>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</si>
  <si>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</si>
  <si>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</si>
  <si>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</si>
  <si>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</si>
  <si>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</si>
  <si>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</si>
  <si>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</si>
  <si>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</si>
  <si>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</si>
  <si>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</si>
  <si>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</si>
  <si>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</si>
  <si>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</si>
  <si>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</si>
  <si>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</si>
  <si>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</si>
  <si>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</si>
  <si>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</si>
  <si>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</si>
  <si>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</si>
  <si>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</si>
  <si>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</si>
  <si>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</si>
  <si>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</si>
  <si>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</si>
  <si>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</si>
  <si>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</si>
  <si>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</si>
  <si>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</si>
  <si>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</si>
  <si>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</si>
  <si>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</si>
  <si>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</si>
  <si>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</si>
  <si>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</si>
  <si>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</si>
  <si>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</si>
  <si>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</si>
  <si>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</si>
  <si>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</si>
  <si>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</si>
  <si>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</si>
  <si>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</si>
  <si>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</si>
  <si>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</si>
  <si>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</si>
  <si>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</si>
  <si>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</si>
  <si>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</si>
  <si>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</si>
  <si>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</si>
  <si>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</si>
  <si>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</si>
  <si>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</si>
  <si>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</si>
  <si>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</si>
  <si>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</si>
  <si>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</si>
  <si>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</si>
  <si>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</si>
  <si>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</si>
  <si>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</si>
  <si>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</si>
  <si>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</si>
  <si>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</si>
  <si>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</si>
  <si>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</si>
  <si>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</si>
  <si>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</si>
  <si>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</si>
  <si>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</si>
  <si>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</si>
  <si>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</si>
  <si>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</si>
  <si>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</si>
  <si>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</si>
  <si>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</si>
  <si>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</si>
  <si>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</si>
  <si>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</si>
  <si>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</si>
  <si>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</si>
  <si>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</si>
  <si>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</si>
  <si>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</si>
  <si>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</si>
  <si>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</si>
  <si>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</si>
  <si>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</si>
  <si>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</si>
  <si>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</si>
  <si>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</si>
  <si>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</si>
  <si>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</si>
  <si>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</si>
  <si>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</si>
  <si>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</si>
  <si>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</si>
  <si>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</si>
  <si>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</si>
  <si>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</si>
  <si>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</si>
  <si>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</si>
  <si>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</si>
  <si>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</si>
  <si>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</si>
  <si>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</si>
  <si>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</si>
  <si>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</si>
  <si>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</si>
  <si>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</si>
  <si>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</si>
  <si>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</si>
  <si>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</si>
  <si>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</si>
  <si>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</si>
  <si>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</si>
  <si>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</si>
  <si>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</si>
  <si>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</si>
  <si>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</si>
  <si>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</si>
  <si>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</si>
  <si>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</si>
  <si>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</si>
  <si>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</si>
  <si>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</si>
  <si>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</si>
  <si>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</si>
  <si>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</si>
  <si>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</si>
  <si>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</si>
  <si>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</si>
  <si>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</si>
  <si>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</si>
  <si>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</si>
  <si>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</si>
  <si>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</si>
  <si>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</si>
  <si>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</si>
  <si>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</si>
  <si>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</si>
  <si>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</si>
  <si>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</si>
  <si>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</si>
  <si>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</si>
  <si>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</si>
  <si>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</si>
  <si>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</si>
  <si>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</si>
  <si>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</si>
  <si>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</si>
  <si>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</si>
  <si>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</si>
  <si>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</si>
  <si>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</si>
  <si>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</si>
  <si>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</si>
  <si>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</si>
  <si>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</si>
  <si>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</si>
  <si>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</si>
  <si>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</si>
  <si>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</si>
  <si>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</si>
  <si>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</si>
  <si>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</si>
  <si>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</si>
  <si>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</si>
  <si>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</si>
  <si>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</si>
  <si>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</si>
  <si>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</si>
  <si>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</si>
  <si>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</si>
  <si>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</si>
  <si>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</si>
  <si>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</si>
  <si>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</si>
  <si>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</si>
  <si>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</si>
  <si>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</si>
  <si>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</si>
  <si>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</si>
  <si>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</si>
  <si>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</si>
  <si>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</si>
  <si>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</si>
  <si>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</si>
  <si>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</si>
  <si>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</si>
  <si>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</si>
  <si>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</si>
  <si>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</si>
  <si>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</si>
  <si>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</si>
  <si>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</si>
  <si>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</si>
  <si>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</si>
  <si>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</si>
  <si>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</si>
  <si>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</si>
  <si>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</si>
  <si>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</si>
  <si>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</si>
  <si>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</si>
  <si>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</si>
  <si>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</si>
  <si>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</si>
  <si>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</si>
  <si>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</si>
  <si>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</si>
  <si>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</si>
  <si>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</si>
  <si>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</si>
  <si>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</si>
  <si>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</si>
  <si>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</si>
  <si>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</si>
  <si>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</si>
  <si>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</si>
  <si>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</si>
  <si>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</si>
  <si>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</si>
  <si>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</si>
  <si>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</si>
  <si>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</si>
  <si>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</si>
  <si>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</si>
  <si>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</si>
  <si>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</si>
  <si>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</si>
  <si>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</si>
  <si>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</si>
  <si>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</si>
  <si>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</si>
  <si>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</si>
  <si>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</si>
  <si>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</si>
  <si>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</si>
  <si>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</si>
  <si>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</si>
  <si>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</si>
  <si>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</si>
  <si>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</si>
  <si>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</si>
  <si>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</si>
  <si>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</si>
  <si>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</si>
  <si>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</si>
  <si>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</si>
  <si>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</si>
  <si>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</si>
  <si>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</si>
  <si>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</si>
  <si>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</si>
  <si>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</si>
  <si>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</si>
  <si>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</si>
  <si>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</si>
  <si>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</si>
  <si>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</si>
  <si>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</si>
  <si>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</si>
  <si>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</si>
  <si>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</si>
  <si>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</si>
  <si>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</si>
  <si>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</si>
  <si>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</si>
  <si>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</si>
  <si>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</si>
  <si>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</si>
  <si>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</si>
  <si>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</si>
  <si>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</si>
  <si>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</si>
  <si>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</si>
  <si>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</si>
  <si>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</si>
  <si>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</si>
  <si>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</si>
  <si>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</si>
  <si>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</si>
  <si>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</si>
  <si>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</si>
  <si>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</si>
  <si>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</si>
  <si>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</si>
  <si>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</si>
  <si>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</si>
  <si>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</si>
  <si>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</si>
  <si>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</si>
  <si>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</si>
  <si>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</si>
  <si>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</si>
  <si>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</si>
  <si>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</si>
  <si>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</si>
  <si>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</si>
  <si>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</si>
  <si>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</si>
  <si>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</si>
  <si>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</si>
  <si>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</si>
  <si>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</si>
  <si>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</si>
  <si>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</si>
  <si>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</si>
  <si>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</si>
  <si>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</si>
  <si>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</si>
  <si>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</si>
  <si>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</si>
  <si>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</si>
  <si>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</si>
  <si>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</si>
  <si>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</si>
  <si>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</si>
  <si>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</si>
  <si>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</si>
  <si>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</si>
  <si>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</si>
  <si>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</si>
  <si>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</si>
  <si>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</si>
  <si>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</si>
  <si>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</si>
  <si>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</si>
  <si>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</si>
  <si>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</si>
  <si>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</si>
  <si>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</si>
  <si>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</si>
  <si>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</si>
  <si>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</si>
  <si>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</si>
  <si>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</si>
  <si>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</si>
  <si>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</si>
  <si>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</si>
  <si>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</si>
  <si>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</si>
  <si>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</si>
  <si>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</si>
  <si>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</si>
  <si>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</si>
  <si>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</si>
  <si>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</si>
  <si>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</si>
  <si>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</si>
  <si>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</si>
  <si>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</si>
  <si>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</si>
  <si>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</si>
  <si>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</si>
  <si>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</si>
  <si>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</si>
  <si>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</si>
  <si>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</si>
  <si>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</si>
  <si>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</si>
  <si>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</si>
  <si>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</si>
  <si>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</si>
  <si>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</si>
  <si>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</si>
  <si>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</si>
  <si>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</si>
  <si>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</si>
  <si>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</si>
  <si>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</si>
  <si>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</si>
  <si>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</si>
  <si>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</si>
  <si>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</si>
  <si>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</si>
  <si>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</si>
  <si>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</si>
  <si>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</si>
  <si>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</si>
  <si>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</si>
  <si>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</si>
  <si>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</si>
  <si>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</si>
  <si>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</si>
  <si>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</si>
  <si>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</si>
  <si>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</si>
  <si>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</si>
  <si>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</si>
  <si>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</si>
  <si>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</si>
  <si>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</si>
  <si>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</si>
  <si>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</si>
  <si>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</si>
  <si>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</si>
  <si>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</si>
  <si>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</si>
  <si>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</si>
  <si>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</si>
  <si>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</si>
  <si>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</si>
  <si>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</si>
  <si>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</si>
  <si>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</si>
  <si>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</si>
  <si>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</si>
  <si>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</si>
  <si>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</si>
  <si>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</si>
  <si>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</si>
  <si>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</si>
  <si>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</si>
  <si>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</si>
  <si>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</si>
  <si>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</si>
  <si>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</si>
  <si>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</si>
  <si>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</si>
  <si>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</si>
  <si>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</si>
  <si>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</si>
  <si>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</si>
  <si>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</si>
  <si>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</si>
  <si>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</si>
  <si>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</si>
  <si>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</si>
  <si>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</si>
  <si>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</si>
  <si>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</si>
  <si>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</si>
  <si>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</si>
  <si>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</si>
  <si>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</si>
  <si>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</si>
  <si>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</si>
  <si>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</si>
  <si>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</si>
  <si>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</si>
  <si>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</si>
  <si>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</si>
  <si>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</si>
  <si>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</si>
  <si>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</si>
  <si>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</si>
  <si>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</si>
  <si>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</si>
  <si>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</si>
  <si>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</si>
  <si>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</si>
  <si>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</si>
  <si>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</si>
  <si>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</si>
  <si>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</si>
  <si>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</si>
  <si>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</si>
  <si>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</si>
  <si>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</si>
  <si>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</si>
  <si>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</si>
  <si>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</si>
  <si>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</si>
  <si>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</si>
  <si>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</si>
  <si>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</si>
  <si>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</si>
  <si>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</si>
  <si>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</si>
  <si>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</si>
  <si>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</si>
  <si>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</si>
  <si>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</si>
  <si>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</si>
  <si>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</si>
  <si>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</si>
  <si>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</si>
  <si>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</si>
  <si>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</si>
  <si>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</si>
  <si>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</si>
  <si>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</si>
  <si>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</si>
  <si>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</si>
  <si>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</si>
  <si>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</si>
  <si>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</si>
  <si>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</si>
  <si>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</si>
  <si>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</si>
  <si>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</si>
  <si>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</si>
  <si>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</si>
  <si>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</si>
  <si>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</si>
  <si>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</si>
  <si>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</si>
  <si>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</si>
  <si>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</si>
  <si>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</si>
  <si>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</si>
  <si>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</si>
  <si>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</si>
  <si>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</si>
  <si>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</si>
  <si>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</si>
  <si>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</si>
  <si>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</si>
  <si>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</si>
  <si>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</si>
  <si>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</si>
  <si>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</si>
  <si>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</si>
  <si>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</si>
  <si>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</si>
  <si>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</si>
  <si>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</si>
  <si>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</si>
  <si>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</si>
  <si>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</si>
  <si>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</si>
  <si>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</si>
  <si>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</si>
  <si>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</si>
  <si>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</si>
  <si>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</si>
  <si>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</si>
  <si>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</si>
  <si>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</si>
  <si>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</si>
  <si>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</si>
  <si>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</si>
  <si>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</si>
  <si>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</si>
  <si>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</si>
  <si>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</si>
  <si>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</si>
  <si>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</si>
  <si>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</si>
  <si>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</si>
  <si>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</si>
  <si>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</si>
  <si>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</si>
  <si>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</si>
  <si>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</si>
  <si>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</si>
  <si>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</si>
  <si>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</si>
  <si>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</si>
  <si>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</si>
  <si>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</si>
  <si>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</si>
  <si>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</si>
  <si>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</si>
  <si>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</si>
  <si>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</si>
  <si>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</si>
  <si>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</si>
  <si>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</si>
  <si>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</si>
  <si>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</si>
  <si>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</si>
  <si>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</si>
  <si>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</si>
  <si>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</si>
  <si>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</si>
  <si>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</si>
  <si>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</si>
  <si>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</si>
  <si>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</si>
  <si>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</si>
  <si>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</si>
  <si>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</si>
  <si>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</si>
  <si>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</si>
  <si>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</si>
  <si>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</si>
  <si>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</si>
  <si>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</si>
  <si>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</si>
  <si>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</si>
  <si>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</si>
  <si>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</si>
  <si>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</si>
  <si>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</si>
  <si>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</si>
  <si>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</si>
  <si>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</si>
  <si>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</si>
  <si>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</si>
  <si>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</si>
  <si>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</si>
  <si>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</si>
  <si>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</si>
  <si>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</si>
  <si>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</si>
  <si>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</si>
  <si>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</si>
  <si>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</si>
  <si>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</si>
  <si>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</si>
  <si>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</si>
  <si>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</si>
  <si>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</si>
  <si>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</si>
  <si>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</si>
  <si>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</si>
  <si>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</si>
  <si>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</si>
  <si>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</si>
  <si>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</si>
  <si>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</si>
  <si>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</si>
  <si>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</si>
  <si>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</si>
  <si>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</si>
  <si>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</si>
  <si>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</si>
  <si>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</si>
  <si>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</si>
  <si>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</si>
  <si>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</si>
  <si>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</si>
  <si>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</si>
  <si>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</si>
  <si>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</si>
  <si>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</si>
  <si>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</si>
  <si>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</si>
  <si>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</si>
  <si>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</si>
  <si>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</si>
  <si>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</si>
  <si>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</si>
  <si>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</si>
  <si>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</si>
  <si>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</si>
  <si>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</si>
  <si>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</si>
  <si>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</si>
  <si>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</si>
  <si>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</si>
  <si>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</si>
  <si>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</si>
  <si>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</si>
  <si>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</si>
  <si>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</si>
  <si>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</si>
  <si>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</si>
  <si>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</si>
  <si>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</si>
  <si>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</si>
  <si>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</si>
  <si>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</si>
  <si>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</si>
  <si>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</si>
  <si>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</si>
  <si>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</si>
  <si>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</si>
  <si>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</si>
  <si>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</si>
  <si>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</si>
  <si>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</si>
  <si>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</si>
  <si>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</si>
  <si>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</si>
  <si>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</si>
  <si>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</si>
  <si>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</si>
  <si>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</si>
  <si>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</si>
  <si>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</si>
  <si>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</si>
  <si>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</si>
  <si>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</si>
  <si>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</si>
  <si>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</si>
  <si>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</si>
  <si>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</si>
  <si>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</si>
  <si>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</si>
  <si>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</si>
  <si>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</si>
  <si>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</si>
  <si>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</si>
  <si>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</si>
  <si>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</si>
  <si>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</si>
  <si>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</si>
  <si>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</si>
  <si>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</si>
  <si>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</si>
  <si>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</si>
  <si>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</si>
  <si>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</si>
  <si>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</si>
  <si>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</si>
  <si>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</si>
  <si>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</si>
  <si>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</si>
  <si>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</si>
  <si>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</si>
  <si>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</si>
  <si>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</si>
  <si>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</si>
  <si>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</si>
  <si>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</si>
  <si>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</si>
  <si>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</si>
  <si>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</si>
  <si>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</si>
  <si>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</si>
  <si>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</si>
  <si>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</si>
  <si>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</si>
  <si>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</si>
  <si>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</si>
  <si>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</si>
  <si>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</si>
  <si>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</si>
  <si>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</si>
  <si>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</si>
  <si>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</si>
  <si>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</si>
  <si>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</si>
  <si>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</si>
  <si>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</si>
  <si>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</si>
  <si>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</si>
  <si>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</si>
  <si>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</si>
  <si>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</si>
  <si>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</si>
  <si>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</si>
  <si>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</si>
  <si>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</si>
  <si>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</si>
  <si>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</si>
  <si>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</si>
  <si>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</si>
  <si>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</si>
  <si>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</si>
  <si>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</si>
  <si>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</si>
  <si>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</si>
  <si>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</si>
  <si>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</si>
  <si>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</si>
  <si>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</si>
  <si>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</si>
  <si>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</si>
  <si>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</si>
  <si>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</si>
  <si>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</si>
  <si>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</si>
  <si>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</si>
  <si>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</si>
  <si>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</si>
  <si>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</si>
  <si>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</si>
  <si>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</si>
  <si>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</si>
  <si>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</si>
  <si>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</si>
  <si>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</si>
  <si>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</si>
  <si>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</si>
  <si>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</si>
  <si>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</si>
  <si>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</si>
  <si>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</si>
  <si>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</si>
  <si>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</si>
  <si>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</si>
  <si>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</si>
  <si>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</si>
  <si>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</si>
  <si>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</si>
  <si>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</si>
  <si>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</si>
  <si>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</si>
  <si>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</si>
  <si>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</si>
  <si>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</si>
  <si>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</si>
  <si>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</si>
  <si>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</si>
  <si>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</si>
  <si>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</si>
  <si>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</si>
  <si>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</si>
  <si>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</si>
  <si>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</si>
  <si>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</si>
  <si>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</si>
  <si>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</si>
  <si>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</si>
  <si>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</si>
  <si>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</si>
  <si>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</si>
  <si>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</si>
  <si>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</si>
  <si>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</si>
  <si>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</si>
  <si>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</si>
  <si>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</si>
  <si>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</si>
  <si>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</si>
  <si>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</si>
  <si>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</si>
  <si>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</si>
  <si>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</si>
  <si>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</si>
  <si>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</si>
  <si>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</si>
  <si>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</si>
  <si>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</si>
  <si>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</si>
  <si>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</si>
  <si>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</si>
  <si>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</si>
  <si>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</si>
  <si>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</si>
  <si>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</si>
  <si>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</si>
  <si>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</si>
  <si>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</si>
  <si>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</si>
  <si>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</si>
  <si>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</si>
  <si>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</si>
  <si>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</si>
  <si>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</si>
  <si>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</si>
  <si>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</si>
  <si>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</si>
  <si>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</si>
  <si>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</si>
  <si>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</si>
  <si>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</si>
  <si>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</si>
  <si>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</si>
  <si>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</si>
  <si>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</si>
  <si>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</si>
  <si>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</si>
  <si>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</si>
  <si>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</si>
  <si>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</si>
  <si>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</si>
  <si>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</si>
  <si>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</si>
  <si>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</si>
  <si>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</si>
  <si>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</si>
  <si>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</si>
  <si>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</si>
  <si>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</si>
  <si>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</si>
  <si>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</si>
  <si>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</si>
  <si>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</si>
  <si>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</si>
  <si>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</si>
  <si>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</si>
  <si>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</si>
  <si>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</si>
  <si>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</si>
  <si>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</si>
  <si>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</si>
  <si>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</si>
  <si>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</si>
  <si>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</si>
  <si>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</si>
  <si>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</si>
  <si>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</si>
  <si>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</si>
  <si>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</si>
  <si>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</si>
  <si>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</si>
  <si>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</si>
  <si>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</si>
  <si>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</si>
  <si>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</si>
  <si>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</si>
  <si>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</si>
  <si>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</si>
  <si>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</si>
  <si>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</si>
  <si>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</si>
  <si>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</si>
  <si>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</si>
  <si>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</si>
  <si>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</si>
  <si>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</si>
  <si>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</si>
  <si>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</si>
  <si>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</si>
  <si>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</si>
  <si>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</si>
  <si>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</si>
  <si>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</si>
  <si>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</si>
  <si>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</si>
  <si>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</si>
  <si>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</si>
  <si>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</si>
  <si>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</si>
  <si>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</si>
  <si>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</si>
  <si>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</si>
  <si>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</si>
  <si>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</si>
  <si>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</si>
  <si>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</si>
  <si>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</si>
  <si>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</si>
  <si>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</si>
  <si>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</si>
  <si>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</si>
  <si>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</si>
  <si>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</si>
  <si>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</si>
  <si>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</si>
  <si>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</si>
  <si>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</si>
  <si>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</si>
  <si>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</si>
  <si>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</si>
  <si>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</si>
  <si>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</si>
  <si>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</si>
  <si>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</si>
  <si>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</si>
  <si>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</si>
  <si>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</si>
  <si>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</si>
  <si>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</si>
  <si>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</si>
  <si>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</si>
  <si>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</si>
  <si>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</si>
  <si>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</si>
  <si>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</si>
  <si>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</si>
  <si>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</si>
  <si>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</si>
  <si>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</si>
  <si>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</si>
  <si>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</si>
  <si>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</si>
  <si>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</si>
  <si>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</si>
  <si>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</si>
  <si>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</si>
  <si>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</si>
  <si>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</si>
  <si>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</si>
  <si>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</si>
  <si>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</si>
  <si>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</si>
  <si>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</si>
  <si>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</si>
  <si>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</si>
  <si>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</si>
  <si>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</si>
  <si>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</si>
  <si>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</si>
  <si>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</si>
  <si>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</si>
  <si>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</si>
  <si>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</si>
  <si>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</si>
  <si>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</si>
  <si>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</si>
  <si>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</si>
  <si>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</si>
  <si>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</si>
  <si>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</si>
  <si>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</si>
  <si>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</si>
  <si>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</si>
  <si>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</si>
  <si>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</si>
  <si>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</si>
  <si>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</si>
  <si>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</si>
  <si>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</si>
  <si>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</si>
  <si>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</si>
  <si>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</si>
  <si>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</si>
  <si>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</si>
  <si>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</si>
  <si>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</si>
  <si>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</si>
  <si>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</si>
  <si>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</si>
  <si>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</si>
  <si>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</si>
  <si>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</si>
  <si>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</si>
  <si>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</si>
  <si>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</si>
  <si>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</si>
  <si>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</si>
  <si>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</si>
  <si>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</si>
  <si>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</si>
  <si>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</si>
  <si>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</si>
  <si>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</si>
  <si>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</si>
  <si>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</si>
  <si>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</si>
  <si>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</si>
  <si>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</si>
  <si>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</si>
  <si>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</si>
  <si>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</si>
  <si>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</si>
  <si>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</si>
  <si>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</si>
  <si>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</si>
  <si>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</si>
  <si>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</si>
  <si>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</si>
  <si>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</si>
  <si>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</si>
  <si>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</si>
  <si>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</si>
  <si>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</si>
  <si>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</si>
  <si>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</si>
  <si>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</si>
  <si>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</si>
  <si>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</si>
  <si>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</si>
  <si>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</si>
  <si>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</si>
  <si>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</si>
  <si>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</si>
  <si>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</si>
  <si>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</si>
  <si>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</si>
  <si>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</si>
  <si>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</si>
  <si>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</si>
  <si>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</si>
  <si>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</si>
  <si>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</si>
  <si>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</si>
  <si>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</si>
  <si>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</si>
  <si>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</si>
  <si>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</si>
  <si>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</si>
  <si>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</si>
  <si>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</si>
  <si>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</si>
  <si>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</si>
  <si>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</si>
  <si>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</si>
  <si>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</si>
  <si>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</si>
  <si>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</si>
  <si>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</si>
  <si>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</si>
  <si>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</si>
  <si>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</si>
  <si>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</si>
  <si>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</si>
  <si>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</si>
  <si>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</si>
  <si>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</si>
  <si>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</si>
  <si>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</si>
  <si>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</si>
  <si>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</si>
  <si>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</si>
  <si>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</si>
  <si>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</si>
  <si>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</si>
  <si>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</si>
  <si>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</si>
  <si>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</si>
  <si>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</si>
  <si>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</si>
  <si>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</si>
  <si>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</si>
  <si>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</si>
  <si>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</si>
  <si>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</si>
  <si>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</si>
  <si>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</si>
  <si>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</si>
  <si>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</si>
  <si>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</si>
  <si>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</si>
  <si>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</si>
  <si>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</si>
  <si>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</si>
  <si>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</si>
  <si>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</si>
  <si>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</si>
  <si>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</si>
  <si>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</si>
  <si>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</si>
  <si>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</si>
  <si>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</si>
  <si>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</si>
  <si>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</si>
  <si>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</si>
  <si>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</si>
  <si>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</si>
  <si>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</si>
  <si>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</si>
  <si>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</si>
  <si>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</si>
  <si>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</si>
  <si>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</si>
  <si>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</si>
  <si>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</si>
  <si>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</si>
  <si>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</si>
  <si>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</si>
  <si>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</si>
  <si>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</si>
  <si>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</si>
  <si>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</si>
  <si>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</si>
  <si>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</si>
  <si>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</si>
  <si>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</si>
  <si>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</si>
  <si>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</si>
  <si>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</si>
  <si>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</si>
  <si>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</si>
  <si>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</si>
  <si>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</si>
  <si>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</si>
  <si>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</si>
  <si>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</si>
  <si>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</si>
  <si>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</si>
  <si>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</si>
  <si>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</si>
  <si>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</si>
  <si>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</si>
  <si>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</si>
  <si>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</si>
  <si>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</si>
  <si>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</si>
  <si>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</si>
  <si>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</si>
  <si>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</si>
  <si>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</si>
  <si>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</si>
  <si>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</si>
  <si>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</si>
  <si>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</si>
  <si>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</si>
  <si>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</si>
  <si>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</si>
  <si>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</si>
  <si>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</si>
  <si>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</si>
  <si>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</si>
  <si>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</si>
  <si>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</si>
  <si>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</si>
  <si>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</si>
  <si>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</si>
  <si>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</si>
  <si>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</si>
  <si>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</si>
  <si>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</si>
  <si>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</si>
  <si>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</si>
  <si>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</si>
  <si>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</si>
  <si>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</si>
  <si>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</si>
  <si>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</si>
  <si>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</si>
  <si>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</si>
  <si>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</si>
  <si>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</si>
  <si>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</si>
  <si>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</si>
  <si>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</si>
  <si>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</si>
  <si>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</si>
  <si>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</si>
  <si>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</si>
  <si>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</si>
  <si>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</si>
  <si>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</si>
  <si>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</si>
  <si>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</si>
  <si>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</si>
  <si>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</si>
  <si>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</si>
  <si>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</si>
  <si>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</si>
  <si>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</si>
  <si>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</si>
  <si>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</si>
  <si>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</si>
  <si>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</si>
  <si>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</si>
  <si>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</si>
  <si>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</si>
  <si>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</si>
  <si>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</si>
  <si>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</si>
  <si>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</si>
  <si>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</si>
  <si>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</si>
  <si>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</si>
  <si>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</si>
  <si>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</si>
  <si>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</si>
  <si>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</si>
  <si>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</si>
  <si>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</si>
  <si>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</si>
  <si>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</si>
  <si>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</si>
  <si>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</si>
  <si>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</si>
  <si>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</si>
  <si>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</si>
  <si>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</si>
  <si>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</si>
  <si>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</si>
  <si>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</si>
  <si>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</si>
  <si>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</si>
  <si>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</si>
  <si>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</si>
  <si>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</si>
  <si>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</si>
  <si>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</si>
  <si>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</si>
  <si>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</si>
  <si>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</si>
  <si>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</si>
  <si>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</si>
  <si>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</si>
  <si>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</si>
  <si>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</si>
  <si>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</si>
  <si>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</si>
  <si>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</si>
  <si>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</si>
  <si>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</si>
  <si>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</si>
  <si>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</si>
  <si>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</si>
  <si>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</si>
  <si>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</si>
  <si>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</si>
  <si>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</si>
  <si>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</si>
  <si>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</si>
  <si>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</si>
  <si>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</si>
  <si>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</si>
  <si>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</si>
  <si>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</si>
  <si>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</si>
  <si>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</si>
  <si>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</si>
  <si>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</si>
  <si>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</si>
  <si>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</si>
  <si>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</si>
  <si>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</si>
  <si>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</si>
  <si>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</si>
  <si>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</si>
  <si>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</si>
  <si>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</si>
  <si>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</si>
  <si>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</si>
  <si>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</si>
  <si>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</si>
  <si>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</si>
  <si>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</si>
  <si>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</si>
  <si>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</si>
  <si>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</si>
  <si>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</si>
  <si>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</si>
  <si>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</si>
  <si>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</si>
  <si>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</si>
  <si>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</si>
  <si>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</si>
  <si>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</si>
  <si>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</si>
  <si>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</si>
  <si>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</si>
  <si>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</si>
  <si>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</si>
  <si>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</si>
  <si>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</si>
  <si>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</si>
  <si>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</si>
  <si>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</si>
  <si>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</si>
  <si>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</si>
  <si>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</si>
  <si>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</si>
  <si>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</si>
  <si>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</si>
  <si>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</si>
  <si>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</si>
  <si>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</si>
  <si>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</si>
  <si>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</si>
  <si>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</si>
  <si>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</si>
  <si>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</si>
  <si>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</si>
  <si>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</si>
  <si>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</si>
  <si>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</si>
  <si>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</si>
  <si>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</si>
  <si>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</si>
  <si>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</si>
  <si>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</si>
  <si>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</si>
  <si>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</si>
  <si>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</si>
  <si>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</si>
  <si>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</si>
  <si>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</si>
  <si>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</si>
  <si>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</si>
  <si>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</si>
  <si>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</si>
  <si>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</si>
  <si>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</si>
  <si>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</si>
  <si>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</si>
  <si>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</si>
  <si>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</si>
  <si>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</si>
  <si>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</si>
  <si>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</si>
  <si>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</si>
  <si>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</si>
  <si>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</si>
  <si>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</si>
  <si>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</si>
  <si>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</si>
  <si>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</si>
  <si>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</si>
  <si>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</si>
  <si>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</si>
  <si>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</si>
  <si>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</si>
  <si>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</si>
  <si>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</si>
  <si>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</si>
  <si>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</si>
  <si>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</si>
  <si>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</si>
  <si>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</si>
  <si>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</si>
  <si>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</si>
  <si>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</si>
  <si>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</si>
  <si>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</si>
  <si>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</si>
  <si>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</si>
  <si>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</si>
  <si>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</si>
  <si>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</si>
  <si>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</si>
  <si>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</si>
  <si>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</si>
  <si>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</si>
  <si>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</si>
  <si>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</si>
  <si>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</si>
  <si>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</si>
  <si>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</si>
  <si>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</si>
  <si>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</si>
  <si>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</si>
  <si>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</si>
  <si>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</si>
  <si>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</si>
  <si>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</si>
  <si>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</si>
  <si>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</si>
  <si>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</si>
  <si>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</si>
  <si>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</si>
  <si>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</si>
  <si>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</si>
  <si>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</si>
  <si>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</si>
  <si>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</si>
  <si>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</si>
  <si>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</si>
  <si>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</si>
  <si>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</si>
  <si>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</si>
  <si>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</si>
  <si>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</si>
  <si>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</si>
  <si>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</si>
  <si>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</si>
  <si>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</si>
  <si>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</si>
  <si>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</si>
  <si>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</si>
  <si>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</si>
  <si>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</si>
  <si>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</si>
  <si>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</si>
  <si>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</si>
  <si>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</si>
  <si>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</si>
  <si>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</si>
  <si>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</si>
  <si>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</si>
  <si>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</si>
  <si>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</si>
  <si>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</si>
  <si>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</si>
  <si>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</si>
  <si>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</si>
  <si>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</si>
  <si>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</si>
  <si>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</si>
  <si>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</si>
  <si>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</si>
  <si>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</si>
  <si>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</si>
  <si>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</si>
  <si>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</si>
  <si>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</si>
  <si>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</si>
  <si>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</si>
  <si>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</si>
  <si>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</si>
  <si>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</si>
  <si>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</si>
  <si>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</si>
  <si>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</si>
  <si>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</si>
  <si>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</si>
  <si>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</si>
  <si>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</si>
  <si>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</si>
  <si>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</si>
  <si>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</si>
  <si>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</si>
  <si>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</si>
  <si>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</si>
  <si>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</si>
  <si>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</si>
  <si>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</si>
  <si>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</si>
  <si>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</si>
  <si>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</si>
  <si>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</si>
  <si>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</si>
  <si>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</si>
  <si>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</si>
  <si>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</si>
  <si>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</si>
  <si>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</si>
  <si>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</si>
  <si>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</si>
  <si>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</si>
  <si>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</si>
  <si>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</si>
  <si>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</si>
  <si>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</si>
  <si>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</si>
  <si>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</si>
  <si>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</si>
  <si>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</si>
  <si>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</si>
  <si>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</si>
  <si>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</si>
  <si>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</si>
  <si>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</si>
  <si>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</si>
  <si>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</si>
  <si>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</si>
  <si>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</si>
  <si>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</si>
  <si>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</si>
  <si>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</si>
  <si>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</si>
  <si>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</si>
  <si>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</si>
  <si>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</si>
  <si>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</si>
  <si>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</si>
  <si>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</si>
  <si>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</si>
  <si>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</si>
  <si>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</si>
  <si>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</si>
  <si>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</si>
  <si>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</si>
  <si>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</si>
  <si>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</si>
  <si>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</si>
  <si>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</si>
  <si>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</si>
  <si>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</si>
  <si>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</si>
  <si>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</si>
  <si>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</si>
  <si>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</si>
  <si>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</si>
  <si>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</si>
  <si>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</si>
  <si>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</si>
  <si>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</si>
  <si>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</si>
  <si>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</si>
  <si>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</si>
  <si>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</si>
  <si>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</si>
  <si>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</si>
  <si>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</si>
  <si>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</si>
  <si>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</si>
  <si>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</si>
  <si>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</si>
  <si>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</si>
  <si>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</si>
  <si>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</si>
  <si>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</si>
  <si>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</si>
  <si>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</si>
  <si>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</si>
  <si>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</si>
  <si>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</si>
  <si>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</si>
  <si>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</si>
  <si>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</si>
  <si>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</si>
  <si>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</si>
  <si>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</si>
  <si>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</si>
  <si>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</si>
  <si>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</si>
  <si>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</si>
  <si>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</si>
  <si>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</si>
  <si>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</si>
  <si>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</si>
  <si>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</si>
  <si>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</si>
  <si>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</si>
  <si>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</si>
  <si>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</si>
  <si>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</si>
  <si>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</si>
  <si>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</si>
  <si>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</si>
  <si>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</si>
  <si>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</si>
  <si>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</si>
  <si>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</si>
  <si>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</si>
  <si>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</si>
  <si>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</si>
  <si>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</si>
  <si>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</si>
  <si>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</si>
  <si>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</si>
  <si>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</si>
  <si>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</si>
  <si>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</si>
  <si>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</si>
  <si>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</si>
  <si>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</si>
  <si>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</si>
  <si>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</si>
  <si>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</si>
  <si>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</si>
  <si>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</si>
  <si>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</si>
  <si>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</si>
  <si>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</si>
  <si>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</si>
  <si>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</si>
  <si>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</si>
  <si>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</si>
  <si>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</si>
  <si>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</si>
  <si>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</si>
  <si>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</si>
  <si>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</si>
  <si>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</si>
  <si>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</si>
  <si>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</si>
  <si>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</si>
  <si>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</si>
  <si>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</si>
  <si>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</si>
  <si>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</si>
  <si>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</si>
  <si>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</si>
  <si>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</si>
  <si>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</si>
  <si>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</si>
  <si>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</si>
  <si>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</si>
  <si>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</si>
  <si>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</si>
  <si>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</si>
  <si>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</si>
  <si>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</si>
  <si>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</si>
  <si>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</si>
  <si>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</si>
  <si>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</si>
  <si>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</si>
  <si>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</si>
  <si>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</si>
  <si>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</si>
  <si>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</si>
  <si>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</si>
  <si>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</si>
  <si>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</si>
  <si>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</si>
  <si>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</si>
  <si>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</si>
  <si>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</si>
  <si>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</si>
  <si>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</si>
  <si>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</si>
  <si>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</si>
  <si>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</si>
  <si>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</si>
  <si>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</si>
  <si>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</si>
  <si>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</si>
  <si>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</si>
  <si>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</si>
  <si>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</si>
  <si>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</si>
  <si>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</si>
  <si>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</si>
  <si>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</si>
  <si>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</si>
  <si>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</si>
  <si>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</si>
  <si>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</si>
  <si>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</si>
  <si>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</si>
  <si>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</si>
  <si>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</si>
  <si>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</si>
  <si>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</si>
  <si>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</si>
  <si>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</si>
  <si>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</si>
  <si>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</si>
  <si>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</si>
  <si>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</si>
  <si>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</si>
  <si>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</si>
  <si>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</si>
  <si>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</si>
  <si>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</si>
  <si>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</si>
  <si>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</si>
  <si>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</si>
  <si>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</si>
  <si>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</si>
  <si>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</si>
  <si>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</si>
  <si>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</si>
  <si>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</si>
  <si>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</si>
  <si>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</si>
  <si>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</si>
  <si>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</si>
  <si>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</si>
  <si>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</si>
  <si>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</si>
  <si>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</si>
  <si>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</si>
  <si>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</si>
  <si>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</si>
  <si>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</si>
  <si>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</si>
  <si>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</si>
  <si>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</si>
  <si>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</si>
  <si>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</si>
  <si>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</si>
  <si>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</si>
  <si>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</si>
  <si>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</si>
  <si>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</si>
  <si>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</si>
  <si>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</si>
  <si>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</si>
  <si>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</si>
  <si>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</si>
  <si>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</si>
  <si>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</si>
  <si>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</si>
  <si>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</si>
  <si>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</si>
  <si>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</si>
  <si>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</si>
  <si>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</si>
  <si>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</si>
  <si>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</si>
  <si>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</si>
  <si>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</si>
  <si>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</si>
  <si>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</si>
  <si>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</si>
  <si>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</si>
  <si>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</si>
  <si>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</si>
  <si>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</si>
  <si>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</si>
  <si>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</si>
  <si>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</si>
  <si>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</si>
  <si>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</si>
  <si>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</si>
  <si>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</si>
  <si>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</si>
  <si>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</si>
  <si>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</si>
  <si>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</si>
  <si>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</si>
  <si>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</si>
  <si>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</si>
  <si>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</si>
  <si>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</si>
  <si>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</si>
  <si>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</si>
  <si>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</si>
  <si>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</si>
  <si>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</si>
  <si>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</si>
  <si>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</si>
  <si>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</si>
  <si>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</si>
  <si>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</si>
  <si>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</si>
  <si>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</si>
  <si>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</si>
  <si>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</si>
  <si>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</si>
  <si>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</si>
  <si>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</si>
  <si>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</si>
  <si>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</si>
  <si>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</si>
  <si>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</si>
  <si>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</si>
  <si>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</si>
  <si>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</si>
  <si>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</si>
  <si>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</si>
  <si>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</si>
  <si>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</si>
  <si>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</si>
  <si>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</si>
  <si>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</si>
  <si>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</si>
  <si>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</si>
  <si>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</si>
  <si>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</si>
  <si>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</si>
  <si>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</si>
  <si>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</si>
  <si>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</si>
  <si>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</si>
  <si>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</si>
  <si>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</si>
  <si>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</si>
  <si>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</si>
  <si>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</si>
  <si>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</si>
  <si>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</si>
  <si>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</si>
  <si>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</si>
  <si>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</si>
  <si>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</si>
  <si>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</si>
  <si>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</si>
  <si>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</si>
  <si>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</si>
  <si>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</si>
  <si>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</si>
  <si>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</si>
  <si>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</si>
  <si>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</si>
  <si>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</si>
  <si>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</si>
  <si>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</si>
  <si>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</si>
  <si>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</si>
  <si>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</si>
  <si>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</si>
  <si>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</si>
  <si>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</si>
  <si>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</si>
  <si>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</si>
  <si>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</si>
  <si>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</si>
  <si>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</si>
  <si>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</si>
  <si>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</si>
  <si>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</si>
  <si>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</si>
  <si>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</si>
  <si>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</si>
  <si>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</si>
  <si>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</si>
  <si>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</si>
  <si>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</si>
  <si>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</si>
  <si>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</si>
  <si>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</si>
  <si>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</si>
  <si>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</si>
  <si>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</si>
  <si>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</si>
  <si>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</si>
  <si>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</si>
  <si>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</si>
  <si>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</si>
  <si>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</si>
  <si>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</si>
  <si>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</si>
  <si>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</si>
  <si>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</si>
  <si>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</si>
  <si>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</si>
  <si>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</si>
  <si>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</si>
  <si>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</si>
  <si>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</si>
  <si>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</si>
  <si>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</si>
  <si>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</si>
  <si>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</si>
  <si>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</si>
  <si>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</si>
  <si>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</si>
  <si>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</si>
  <si>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</si>
  <si>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</si>
  <si>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</si>
  <si>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</si>
  <si>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</si>
  <si>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</si>
  <si>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</si>
  <si>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</si>
  <si>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</si>
  <si>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</si>
  <si>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</si>
  <si>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</si>
  <si>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</si>
  <si>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</si>
  <si>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</si>
  <si>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</si>
  <si>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</si>
  <si>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</si>
  <si>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</si>
  <si>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</si>
  <si>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</si>
  <si>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</si>
  <si>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</si>
  <si>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</si>
  <si>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</si>
  <si>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</si>
  <si>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</si>
  <si>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</si>
  <si>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</si>
  <si>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</si>
  <si>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</si>
  <si>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</si>
  <si>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</si>
  <si>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</si>
  <si>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</si>
  <si>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</si>
  <si>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</si>
  <si>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</si>
  <si>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</si>
  <si>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</si>
  <si>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</si>
  <si>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</si>
  <si>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</si>
  <si>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</si>
  <si>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</si>
  <si>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</si>
  <si>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</si>
  <si>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</si>
  <si>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</si>
  <si>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</si>
  <si>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</si>
  <si>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</si>
  <si>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</si>
  <si>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</si>
  <si>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</si>
  <si>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</si>
  <si>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</si>
  <si>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</si>
  <si>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</si>
  <si>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</si>
  <si>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</si>
  <si>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</si>
  <si>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</si>
  <si>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</si>
  <si>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</si>
  <si>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</si>
  <si>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</si>
  <si>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</si>
  <si>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</si>
  <si>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</si>
  <si>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</si>
  <si>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</si>
  <si>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</si>
  <si>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</si>
  <si>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</si>
  <si>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</si>
  <si>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</si>
  <si>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</si>
  <si>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</si>
  <si>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</si>
  <si>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</si>
  <si>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</si>
  <si>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</si>
  <si>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</si>
  <si>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</si>
  <si>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</si>
  <si>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</si>
  <si>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</si>
  <si>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</si>
  <si>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</si>
  <si>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</si>
  <si>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</si>
  <si>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</si>
  <si>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</si>
  <si>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</si>
  <si>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</si>
  <si>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</si>
  <si>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</si>
  <si>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</si>
  <si>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</si>
  <si>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</si>
  <si>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</si>
  <si>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</si>
  <si>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</si>
  <si>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</si>
  <si>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</si>
  <si>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</si>
  <si>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</si>
  <si>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</si>
  <si>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</si>
  <si>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</si>
  <si>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</si>
  <si>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</si>
  <si>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</si>
  <si>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</si>
  <si>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</si>
  <si>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</si>
  <si>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</si>
  <si>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</si>
  <si>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</si>
  <si>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</si>
  <si>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</si>
  <si>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</si>
  <si>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</si>
  <si>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</si>
  <si>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</si>
  <si>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</si>
  <si>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</si>
  <si>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</si>
  <si>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</si>
  <si>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</si>
  <si>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</si>
  <si>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</si>
  <si>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</si>
  <si>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</si>
  <si>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</si>
  <si>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</si>
  <si>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</si>
  <si>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</si>
  <si>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</si>
  <si>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</si>
  <si>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</si>
  <si>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</si>
  <si>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</si>
  <si>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</si>
  <si>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</si>
  <si>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</si>
  <si>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</si>
  <si>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</si>
  <si>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</si>
  <si>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</si>
  <si>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</si>
  <si>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</si>
  <si>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</si>
  <si>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</si>
  <si>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</si>
  <si>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</si>
  <si>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</si>
  <si>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</si>
  <si>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</si>
  <si>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</si>
  <si>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</si>
  <si>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</si>
  <si>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</si>
  <si>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</si>
  <si>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</si>
  <si>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</si>
  <si>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</si>
  <si>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</si>
  <si>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</si>
  <si>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</si>
  <si>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</si>
  <si>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</si>
  <si>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</si>
  <si>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</si>
  <si>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496-2016</t>
  </si>
  <si>
    <t>497-2016</t>
  </si>
  <si>
    <t>440-2017</t>
  </si>
  <si>
    <t>434-2017</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</si>
  <si>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jardines sociales, fami y hogares comunitarios integrales.</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</si>
  <si>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multiples, agrupados, empresariales, jardines sociales, fami y hogares comunitarios integrales.</t>
  </si>
  <si>
    <t>Prestar el servicio de educacion inical en el marco de la atencion integral a mujeres gestantes,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desarrollo infantil en medio familiar.</t>
  </si>
  <si>
    <t>Prestar el servicio de educacion inical en el marco de la atencion integral a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centro  desarrollo infantil .</t>
  </si>
  <si>
    <t>203-2020</t>
  </si>
  <si>
    <t>167-2020</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</si>
  <si>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RIESGO:
</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</si>
  <si>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</si>
  <si>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448-2020</t>
  </si>
  <si>
    <t>453-2020</t>
  </si>
  <si>
    <t>407-2020</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</si>
  <si>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</si>
  <si>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</si>
  <si>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SANDRA MARIA CARDENAS SALAZAR</t>
  </si>
  <si>
    <t>CALLE NUEVA CREACION CON CALLE NUEVA NARIÑO CASA No.8</t>
  </si>
  <si>
    <t>092-7277220- CEL : 3163894319-   316525133</t>
  </si>
  <si>
    <t>amujerygenero@hotmail.com   -   samacar@misena.edu.co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</si>
  <si>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</si>
  <si>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2021-52-10001373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</si>
</sst>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5" zoomScaleNormal="7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2699</v>
      </c>
      <c r="D15" s="35"/>
      <c r="E15" s="35"/>
      <c r="F15" s="5"/>
      <c r="G15" s="32" t="s">
        <v>1168</v>
      </c>
      <c r="H15" s="103" t="s">
        <v>110</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840000903</v>
      </c>
      <c r="C20" s="5"/>
      <c r="D20" s="73"/>
      <c r="E20" s="5"/>
      <c r="F20" s="5"/>
      <c r="G20" s="5"/>
      <c r="H20" s="187"/>
      <c r="I20" s="148" t="s">
        <v>110</v>
      </c>
      <c r="J20" s="149" t="s">
        <v>779</v>
      </c>
      <c r="K20" s="150">
        <v>2163336010</v>
      </c>
      <c r="L20" s="151">
        <v>44194</v>
      </c>
      <c r="M20" s="151">
        <v>44561</v>
      </c>
      <c r="N20" s="135">
        <f>+(M20-L20)/30</f>
        <v>12.233333333333333</v>
      </c>
      <c r="O20" s="138"/>
      <c r="U20" s="134"/>
      <c r="V20" s="105">
        <f ca="1">NOW()</f>
        <v>44192.888075694442</v>
      </c>
      <c r="W20" s="105">
        <f ca="1">NOW()</f>
        <v>44192.888075694442</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ASOCIACIÓN MUJER Y GENERO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2698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76">
        <v>42675</v>
      </c>
      <c r="F48" s="176">
        <v>43312</v>
      </c>
      <c r="G48" s="159">
        <f>IF(AND(E48&lt;&gt;"",F48&lt;&gt;""),((F48-E48)/30),"")</f>
        <v>21.233333333333334</v>
      </c>
      <c r="H48" s="114" t="s">
        <v>2681</v>
      </c>
      <c r="I48" s="113" t="s">
        <v>110</v>
      </c>
      <c r="J48" s="121" t="s">
        <v>773</v>
      </c>
      <c r="K48" s="123">
        <v>9386089035</v>
      </c>
      <c r="L48" s="115" t="s">
        <v>1148</v>
      </c>
      <c r="M48" s="117">
        <v>1</v>
      </c>
      <c r="N48" s="115" t="s">
        <v>27</v>
      </c>
      <c r="O48" s="115" t="s">
        <v>26</v>
      </c>
      <c r="P48" s="78"/>
    </row>
    <row r="49" spans="1:16" s="6" customFormat="1" ht="24.75" customHeight="1" x14ac:dyDescent="0.25">
      <c r="A49" s="143">
        <v>2</v>
      </c>
      <c r="B49" s="122" t="s">
        <v>2676</v>
      </c>
      <c r="C49" s="124" t="s">
        <v>31</v>
      </c>
      <c r="D49" s="110" t="s">
        <v>2678</v>
      </c>
      <c r="E49" s="176">
        <v>42675</v>
      </c>
      <c r="F49" s="176">
        <v>43312</v>
      </c>
      <c r="G49" s="159">
        <f t="shared" ref="G49:G50" si="2">IF(AND(E49&lt;&gt;"",F49&lt;&gt;""),((F49-E49)/30),"")</f>
        <v>21.233333333333334</v>
      </c>
      <c r="H49" s="114" t="s">
        <v>2682</v>
      </c>
      <c r="I49" s="113" t="s">
        <v>110</v>
      </c>
      <c r="J49" s="121" t="s">
        <v>782</v>
      </c>
      <c r="K49" s="123">
        <v>4390356841</v>
      </c>
      <c r="L49" s="124" t="s">
        <v>1148</v>
      </c>
      <c r="M49" s="117">
        <v>1</v>
      </c>
      <c r="N49" s="124" t="s">
        <v>27</v>
      </c>
      <c r="O49" s="124" t="s">
        <v>26</v>
      </c>
      <c r="P49" s="78"/>
    </row>
    <row r="50" spans="1:16" s="6" customFormat="1" ht="24.75" customHeight="1" x14ac:dyDescent="0.25">
      <c r="A50" s="143">
        <v>3</v>
      </c>
      <c r="B50" s="122" t="s">
        <v>2676</v>
      </c>
      <c r="C50" s="124" t="s">
        <v>31</v>
      </c>
      <c r="D50" s="110" t="s">
        <v>2679</v>
      </c>
      <c r="E50" s="176">
        <v>43084</v>
      </c>
      <c r="F50" s="176">
        <v>43404</v>
      </c>
      <c r="G50" s="159">
        <f t="shared" si="2"/>
        <v>10.666666666666666</v>
      </c>
      <c r="H50" s="119" t="s">
        <v>2683</v>
      </c>
      <c r="I50" s="113" t="s">
        <v>110</v>
      </c>
      <c r="J50" s="121" t="s">
        <v>796</v>
      </c>
      <c r="K50" s="123">
        <v>4527302117</v>
      </c>
      <c r="L50" s="124" t="s">
        <v>1148</v>
      </c>
      <c r="M50" s="117">
        <v>1</v>
      </c>
      <c r="N50" s="124" t="s">
        <v>27</v>
      </c>
      <c r="O50" s="124" t="s">
        <v>26</v>
      </c>
      <c r="P50" s="78"/>
    </row>
    <row r="51" spans="1:16" s="6" customFormat="1" ht="24.75" customHeight="1" outlineLevel="1" x14ac:dyDescent="0.25">
      <c r="A51" s="143">
        <v>4</v>
      </c>
      <c r="B51" s="122" t="s">
        <v>2676</v>
      </c>
      <c r="C51" s="124" t="s">
        <v>31</v>
      </c>
      <c r="D51" s="110" t="s">
        <v>2680</v>
      </c>
      <c r="E51" s="176">
        <v>43081</v>
      </c>
      <c r="F51" s="176">
        <v>43404</v>
      </c>
      <c r="G51" s="159">
        <f t="shared" ref="G51:G107" si="3">IF(AND(E51&lt;&gt;"",F51&lt;&gt;""),((F51-E51)/30),"")</f>
        <v>10.766666666666667</v>
      </c>
      <c r="H51" s="114" t="s">
        <v>2684</v>
      </c>
      <c r="I51" s="113" t="s">
        <v>110</v>
      </c>
      <c r="J51" s="121" t="s">
        <v>802</v>
      </c>
      <c r="K51" s="118">
        <v>1926942141</v>
      </c>
      <c r="L51" s="124" t="s">
        <v>1148</v>
      </c>
      <c r="M51" s="117">
        <v>1</v>
      </c>
      <c r="N51" s="124" t="s">
        <v>27</v>
      </c>
      <c r="O51" s="124" t="s">
        <v>26</v>
      </c>
      <c r="P51" s="78"/>
    </row>
    <row r="52" spans="1:16" s="7" customFormat="1" ht="24.75" customHeight="1" outlineLevel="1" x14ac:dyDescent="0.25">
      <c r="A52" s="144">
        <v>5</v>
      </c>
      <c r="B52" s="111"/>
      <c r="C52" s="112"/>
      <c r="D52" s="110"/>
      <c r="E52" s="145"/>
      <c r="F52" s="145"/>
      <c r="G52" s="159"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2685</v>
      </c>
      <c r="E114" s="145">
        <v>43886</v>
      </c>
      <c r="F114" s="145">
        <v>44196</v>
      </c>
      <c r="G114" s="159">
        <f>IF(AND(E114&lt;&gt;"",F114&lt;&gt;""),((F114-E114)/30),"")</f>
        <v>10.333333333333334</v>
      </c>
      <c r="H114" s="119" t="s">
        <v>2687</v>
      </c>
      <c r="I114" s="121" t="s">
        <v>110</v>
      </c>
      <c r="J114" s="121" t="s">
        <v>819</v>
      </c>
      <c r="K114" s="68">
        <v>3068092855</v>
      </c>
      <c r="L114" s="100">
        <f>+IF(AND(K114&gt;0,O114="Ejecución"),(K114/877802)*Tabla28[[#This Row],[% participación]],IF(AND(K114&gt;0,O114&lt;&gt;"Ejecución"),"-",""))</f>
        <v>3495.1992077940126</v>
      </c>
      <c r="M114" s="124" t="s">
        <v>1148</v>
      </c>
      <c r="N114" s="172">
        <v>1</v>
      </c>
      <c r="O114" s="161" t="s">
        <v>1150</v>
      </c>
      <c r="P114" s="78"/>
    </row>
    <row r="115" spans="1:16" s="6" customFormat="1" ht="24.75" customHeight="1" x14ac:dyDescent="0.25">
      <c r="A115" s="143">
        <v>2</v>
      </c>
      <c r="B115" s="160" t="s">
        <v>2665</v>
      </c>
      <c r="C115" s="162" t="s">
        <v>31</v>
      </c>
      <c r="D115" s="63" t="s">
        <v>2686</v>
      </c>
      <c r="E115" s="145">
        <v>43882</v>
      </c>
      <c r="F115" s="145">
        <v>44196</v>
      </c>
      <c r="G115" s="159">
        <f t="shared" ref="G115:G116" si="4">IF(AND(E115&lt;&gt;"",F115&lt;&gt;""),((F115-E115)/30),"")</f>
        <v>10.466666666666667</v>
      </c>
      <c r="H115" s="119" t="s">
        <v>2688</v>
      </c>
      <c r="I115" s="121" t="s">
        <v>110</v>
      </c>
      <c r="J115" s="121" t="s">
        <v>802</v>
      </c>
      <c r="K115" s="68">
        <v>1452620216</v>
      </c>
      <c r="L115" s="100">
        <f>+IF(AND(K115&gt;0,O115="Ejecución"),(K115/877802)*Tabla28[[#This Row],[% participación]],IF(AND(K115&gt;0,O115&lt;&gt;"Ejecución"),"-",""))</f>
        <v>1654.8381252264178</v>
      </c>
      <c r="M115" s="65" t="s">
        <v>1148</v>
      </c>
      <c r="N115" s="172">
        <v>1</v>
      </c>
      <c r="O115" s="161" t="s">
        <v>1150</v>
      </c>
      <c r="P115" s="78"/>
    </row>
    <row r="116" spans="1:16" s="6" customFormat="1" ht="24.75" customHeight="1" x14ac:dyDescent="0.25">
      <c r="A116" s="143">
        <v>3</v>
      </c>
      <c r="B116" s="160" t="s">
        <v>2665</v>
      </c>
      <c r="C116" s="162" t="s">
        <v>31</v>
      </c>
      <c r="D116" s="63" t="s">
        <v>2689</v>
      </c>
      <c r="E116" s="145">
        <v>44167</v>
      </c>
      <c r="F116" s="145">
        <v>44773</v>
      </c>
      <c r="G116" s="159">
        <f t="shared" si="4"/>
        <v>20.2</v>
      </c>
      <c r="H116" s="122" t="s">
        <v>2692</v>
      </c>
      <c r="I116" s="63" t="s">
        <v>110</v>
      </c>
      <c r="J116" s="63" t="s">
        <v>782</v>
      </c>
      <c r="K116" s="68">
        <v>4551648354</v>
      </c>
      <c r="L116" s="100">
        <f>+IF(AND(K116&gt;0,O116="Ejecución"),(K116/877802)*Tabla28[[#This Row],[% participación]],IF(AND(K116&gt;0,O116&lt;&gt;"Ejecución"),"-",""))</f>
        <v>5185.279087994787</v>
      </c>
      <c r="M116" s="65" t="s">
        <v>1148</v>
      </c>
      <c r="N116" s="172">
        <f>+IF(M118="No",1,IF(M118="Si","Ingrese %",""))</f>
        <v>1</v>
      </c>
      <c r="O116" s="161" t="s">
        <v>1150</v>
      </c>
      <c r="P116" s="78"/>
    </row>
    <row r="117" spans="1:16" s="6" customFormat="1" ht="24.75" customHeight="1" outlineLevel="1" x14ac:dyDescent="0.25">
      <c r="A117" s="143">
        <v>4</v>
      </c>
      <c r="B117" s="160" t="s">
        <v>2665</v>
      </c>
      <c r="C117" s="162" t="s">
        <v>31</v>
      </c>
      <c r="D117" s="63" t="s">
        <v>2690</v>
      </c>
      <c r="E117" s="145">
        <v>44167</v>
      </c>
      <c r="F117" s="145">
        <v>44773</v>
      </c>
      <c r="G117" s="159">
        <f t="shared" ref="G117:G159" si="5">IF(AND(E117&lt;&gt;"",F117&lt;&gt;""),((F117-E117)/30),"")</f>
        <v>20.2</v>
      </c>
      <c r="H117" s="122" t="s">
        <v>2693</v>
      </c>
      <c r="I117" s="63" t="s">
        <v>110</v>
      </c>
      <c r="J117" s="63" t="s">
        <v>820</v>
      </c>
      <c r="K117" s="68">
        <v>3274603019</v>
      </c>
      <c r="L117" s="100">
        <f>+IF(AND(K117&gt;0,O117="Ejecución"),(K117/877802)*Tabla28[[#This Row],[% participación]],IF(AND(K117&gt;0,O117&lt;&gt;"Ejecución"),"-",""))</f>
        <v>3730.457459654911</v>
      </c>
      <c r="M117" s="65" t="s">
        <v>1148</v>
      </c>
      <c r="N117" s="172">
        <f>+IF(M118="No",1,IF(M118="Si","Ingrese %",""))</f>
        <v>1</v>
      </c>
      <c r="O117" s="161" t="s">
        <v>1150</v>
      </c>
      <c r="P117" s="78"/>
    </row>
    <row r="118" spans="1:16" s="7" customFormat="1" ht="24.75" customHeight="1" outlineLevel="1" x14ac:dyDescent="0.25">
      <c r="A118" s="144">
        <v>5</v>
      </c>
      <c r="B118" s="160" t="s">
        <v>2665</v>
      </c>
      <c r="C118" s="162" t="s">
        <v>31</v>
      </c>
      <c r="D118" s="63" t="s">
        <v>2691</v>
      </c>
      <c r="E118" s="145">
        <v>44166</v>
      </c>
      <c r="F118" s="145">
        <v>44773</v>
      </c>
      <c r="G118" s="159">
        <f t="shared" si="5"/>
        <v>20.233333333333334</v>
      </c>
      <c r="H118" s="122" t="s">
        <v>2693</v>
      </c>
      <c r="I118" s="63" t="s">
        <v>110</v>
      </c>
      <c r="J118" s="63" t="s">
        <v>792</v>
      </c>
      <c r="K118" s="68">
        <v>6687532712</v>
      </c>
      <c r="L118" s="100">
        <f>+IF(AND(K118&gt;0,O118="Ejecución"),(K118/877802)*Tabla28[[#This Row],[% participación]],IF(AND(K118&gt;0,O118&lt;&gt;"Ejecución"),"-",""))</f>
        <v>7618.4979209434478</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0.02</v>
      </c>
      <c r="O179" s="8"/>
      <c r="Q179" s="19"/>
      <c r="R179" s="158">
        <f>IF(M179&gt;0,SUM(L179+M179),"")</f>
        <v>0.02</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64900080.299999997</v>
      </c>
      <c r="F185" s="92"/>
      <c r="G185" s="93"/>
      <c r="H185" s="88"/>
      <c r="I185" s="90" t="s">
        <v>2627</v>
      </c>
      <c r="J185" s="165">
        <f>+SUM(M179:M183)</f>
        <v>0.02</v>
      </c>
      <c r="K185" s="203" t="s">
        <v>2628</v>
      </c>
      <c r="L185" s="203"/>
      <c r="M185" s="94">
        <f>+J185*(SUM(K20:K35))</f>
        <v>43266720.200000003</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41984</v>
      </c>
      <c r="D193" s="5"/>
      <c r="E193" s="126">
        <v>2787</v>
      </c>
      <c r="F193" s="5"/>
      <c r="G193" s="5"/>
      <c r="H193" s="147" t="s">
        <v>2694</v>
      </c>
      <c r="J193" s="5"/>
      <c r="K193" s="127">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2695</v>
      </c>
      <c r="J211" s="27" t="s">
        <v>2622</v>
      </c>
      <c r="K211" s="177" t="s">
        <v>2695</v>
      </c>
      <c r="L211" s="21"/>
      <c r="M211" s="21"/>
      <c r="N211" s="21"/>
      <c r="O211" s="8"/>
    </row>
    <row r="212" spans="1:15" x14ac:dyDescent="0.25">
      <c r="A212" s="9"/>
      <c r="B212" s="27" t="s">
        <v>2619</v>
      </c>
      <c r="C212" s="147" t="s">
        <v>2694</v>
      </c>
      <c r="D212" s="21"/>
      <c r="G212" s="27" t="s">
        <v>2621</v>
      </c>
      <c r="H212" s="177"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2020-12-28T02:19:07Z</cp:lastPrinted>
  <dcterms:created xsi:type="dcterms:W3CDTF">2020-10-14T21:57:42Z</dcterms:created>
  <dcterms:modified xsi:type="dcterms:W3CDTF">2020-12-28T02:19:20Z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