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hisWorkbook"/>
  <mc:AlternateContent xmlns:mc="http://schemas.openxmlformats.org/markup-compatibility/2006">
    <mc:Choice Requires="x15">
      <x15ac:absPath xmlns:x15ac="http://schemas.microsoft.com/office/spreadsheetml/2010/11/ac" url="G:\PI 2021\"/>
    </mc:Choice>
  </mc:AlternateContent>
  <xr:revisionPtr revIDLastSave="0" documentId="13_ncr:1_{85D33F13-2D59-4695-8422-1A98A157B1A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<sst xmlns="http://schemas.openxmlformats.org/spreadsheetml/2006/main" count="3175" uniqueCount="2716">
  <si>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</si>
  <si>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</si>
  <si>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</si>
  <si>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</si>
  <si>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</si>
  <si>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</si>
  <si>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</si>
  <si>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</si>
  <si>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</si>
  <si>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</si>
  <si>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</si>
  <si>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</si>
  <si>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</si>
  <si>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</si>
  <si>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</si>
  <si>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</si>
  <si>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</si>
  <si>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</si>
  <si>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</si>
  <si>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</si>
  <si>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</si>
  <si>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</si>
  <si>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</si>
  <si>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</si>
  <si>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</si>
  <si>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</si>
  <si>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</si>
  <si>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</si>
  <si>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</si>
  <si>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</si>
  <si>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</si>
  <si>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</si>
  <si>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</si>
  <si>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</si>
  <si>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</si>
  <si>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</si>
  <si>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</si>
  <si>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</si>
  <si>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</si>
  <si>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</si>
  <si>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</si>
  <si>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</si>
  <si>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</si>
  <si>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</si>
  <si>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</si>
  <si>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</si>
  <si>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</si>
  <si>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</si>
  <si>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</si>
  <si>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</si>
  <si>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</si>
  <si>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</si>
  <si>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</si>
  <si>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</si>
  <si>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</si>
  <si>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</si>
  <si>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</si>
  <si>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</si>
  <si>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</si>
  <si>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</si>
  <si>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</si>
  <si>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</si>
  <si>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</si>
  <si>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</si>
  <si>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</si>
  <si>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</si>
  <si>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</si>
  <si>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</si>
  <si>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</si>
  <si>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</si>
  <si>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</si>
  <si>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</si>
  <si>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</si>
  <si>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</si>
  <si>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</si>
  <si>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</si>
  <si>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</si>
  <si>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</si>
  <si>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</si>
  <si>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</si>
  <si>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</si>
  <si>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</si>
  <si>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</si>
  <si>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</si>
  <si>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</si>
  <si>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</si>
  <si>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</si>
  <si>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</si>
  <si>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</si>
  <si>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</si>
  <si>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</si>
  <si>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</si>
  <si>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</si>
  <si>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</si>
  <si>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</si>
  <si>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</si>
  <si>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</si>
  <si>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</si>
  <si>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</si>
  <si>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</si>
  <si>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</si>
  <si>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</si>
  <si>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</si>
  <si>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</si>
  <si>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</si>
  <si>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</si>
  <si>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</si>
  <si>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</si>
  <si>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</si>
  <si>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</si>
  <si>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</si>
  <si>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</si>
  <si>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</si>
  <si>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</si>
  <si>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</si>
  <si>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</si>
  <si>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</si>
  <si>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</si>
  <si>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</si>
  <si>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</si>
  <si>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</si>
  <si>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</si>
  <si>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</si>
  <si>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</si>
  <si>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</si>
  <si>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</si>
  <si>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</si>
  <si>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</si>
  <si>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</si>
  <si>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</si>
  <si>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</si>
  <si>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</si>
  <si>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</si>
  <si>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</si>
  <si>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</si>
  <si>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</si>
  <si>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</si>
  <si>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</si>
  <si>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</si>
  <si>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</si>
  <si>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</si>
  <si>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</si>
  <si>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</si>
  <si>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</si>
  <si>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</si>
  <si>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</si>
  <si>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</si>
  <si>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</si>
  <si>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</si>
  <si>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</si>
  <si>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</si>
  <si>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</si>
  <si>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</si>
  <si>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</si>
  <si>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</si>
  <si>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</si>
  <si>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</si>
  <si>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</si>
  <si>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</si>
  <si>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</si>
  <si>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</si>
  <si>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</si>
  <si>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</si>
  <si>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</si>
  <si>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</si>
  <si>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</si>
  <si>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</si>
  <si>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</si>
  <si>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</si>
  <si>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</si>
  <si>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</si>
  <si>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</si>
  <si>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</si>
  <si>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</si>
  <si>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</si>
  <si>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</si>
  <si>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</si>
  <si>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</si>
  <si>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</si>
  <si>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</si>
  <si>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</si>
  <si>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</si>
  <si>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</si>
  <si>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</si>
  <si>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</si>
  <si>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</si>
  <si>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</si>
  <si>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</si>
  <si>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</si>
  <si>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</si>
  <si>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</si>
  <si>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</si>
  <si>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</si>
  <si>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</si>
  <si>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</si>
  <si>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</si>
  <si>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</si>
  <si>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</si>
  <si>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</si>
  <si>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</si>
  <si>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</si>
  <si>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</si>
  <si>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</si>
  <si>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</si>
  <si>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</si>
  <si>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</si>
  <si>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</si>
  <si>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</si>
  <si>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</si>
  <si>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</si>
  <si>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</si>
  <si>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</si>
  <si>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</si>
  <si>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</si>
  <si>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</si>
  <si>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</si>
  <si>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</si>
  <si>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</si>
  <si>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</si>
  <si>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</si>
  <si>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</si>
  <si>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</si>
  <si>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</si>
  <si>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</si>
  <si>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</si>
  <si>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</si>
  <si>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</si>
  <si>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</si>
  <si>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</si>
  <si>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</si>
  <si>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</si>
  <si>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</si>
  <si>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</si>
  <si>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</si>
  <si>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</si>
  <si>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</si>
  <si>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</si>
  <si>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</si>
  <si>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</si>
  <si>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</si>
  <si>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</si>
  <si>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</si>
  <si>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</si>
  <si>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</si>
  <si>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</si>
  <si>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</si>
  <si>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</si>
  <si>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</si>
  <si>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</si>
  <si>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</si>
  <si>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</si>
  <si>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</si>
  <si>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</si>
  <si>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</si>
  <si>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</si>
  <si>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</si>
  <si>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</si>
  <si>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</si>
  <si>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</si>
  <si>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</si>
  <si>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</si>
  <si>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</si>
  <si>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</si>
  <si>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</si>
  <si>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</si>
  <si>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</si>
  <si>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</si>
  <si>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</si>
  <si>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</si>
  <si>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</si>
  <si>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</si>
  <si>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</si>
  <si>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</si>
  <si>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</si>
  <si>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</si>
  <si>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</si>
  <si>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</si>
  <si>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</si>
  <si>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</si>
  <si>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</si>
  <si>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</si>
  <si>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</si>
  <si>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</si>
  <si>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</si>
  <si>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</si>
  <si>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</si>
  <si>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</si>
  <si>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</si>
  <si>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</si>
  <si>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</si>
  <si>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</si>
  <si>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</si>
  <si>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</si>
  <si>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</si>
  <si>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</si>
  <si>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</si>
  <si>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</si>
  <si>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</si>
  <si>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</si>
  <si>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</si>
  <si>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</si>
  <si>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</si>
  <si>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</si>
  <si>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</si>
  <si>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</si>
  <si>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</si>
  <si>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</si>
  <si>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</si>
  <si>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</si>
  <si>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</si>
  <si>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</si>
  <si>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</si>
  <si>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</si>
  <si>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</si>
  <si>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</si>
  <si>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</si>
  <si>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</si>
  <si>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</si>
  <si>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</si>
  <si>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</si>
  <si>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</si>
  <si>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</si>
  <si>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</si>
  <si>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</si>
  <si>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</si>
  <si>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</si>
  <si>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</si>
  <si>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</si>
  <si>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</si>
  <si>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</si>
  <si>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</si>
  <si>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</si>
  <si>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</si>
  <si>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</si>
  <si>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</si>
  <si>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</si>
  <si>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</si>
  <si>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</si>
  <si>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</si>
  <si>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</si>
  <si>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</si>
  <si>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</si>
  <si>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</si>
  <si>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</si>
  <si>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</si>
  <si>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</si>
  <si>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</si>
  <si>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</si>
  <si>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</si>
  <si>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</si>
  <si>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</si>
  <si>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</si>
  <si>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</si>
  <si>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</si>
  <si>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</si>
  <si>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</si>
  <si>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</si>
  <si>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</si>
  <si>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</si>
  <si>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</si>
  <si>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</si>
  <si>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</si>
  <si>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</si>
  <si>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</si>
  <si>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</si>
  <si>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</si>
  <si>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</si>
  <si>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</si>
  <si>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</si>
  <si>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</si>
  <si>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</si>
  <si>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</si>
  <si>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</si>
  <si>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</si>
  <si>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</si>
  <si>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</si>
  <si>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</si>
  <si>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</si>
  <si>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</si>
  <si>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</si>
  <si>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</si>
  <si>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</si>
  <si>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</si>
  <si>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</si>
  <si>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</si>
  <si>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</si>
  <si>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</si>
  <si>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</si>
  <si>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</si>
  <si>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</si>
  <si>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</si>
  <si>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</si>
  <si>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</si>
  <si>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</si>
  <si>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</si>
  <si>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</si>
  <si>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</si>
  <si>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</si>
  <si>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</si>
  <si>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</si>
  <si>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</si>
  <si>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</si>
  <si>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</si>
  <si>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</si>
  <si>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</si>
  <si>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</si>
  <si>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</si>
  <si>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</si>
  <si>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</si>
  <si>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</si>
  <si>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</si>
  <si>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</si>
  <si>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</si>
  <si>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</si>
  <si>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</si>
  <si>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</si>
  <si>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</si>
  <si>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</si>
  <si>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</si>
  <si>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</si>
  <si>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</si>
  <si>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</si>
  <si>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</si>
  <si>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</si>
  <si>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</si>
  <si>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</si>
  <si>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</si>
  <si>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</si>
  <si>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</si>
  <si>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</si>
  <si>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</si>
  <si>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</si>
  <si>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</si>
  <si>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</si>
  <si>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</si>
  <si>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</si>
  <si>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</si>
  <si>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</si>
  <si>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</si>
  <si>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</si>
  <si>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</si>
  <si>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</si>
  <si>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</si>
  <si>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</si>
  <si>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</si>
  <si>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</si>
  <si>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</si>
  <si>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</si>
  <si>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</si>
  <si>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</si>
  <si>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</si>
  <si>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</si>
  <si>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</si>
  <si>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</si>
  <si>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</si>
  <si>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</si>
  <si>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</si>
  <si>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</si>
  <si>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</si>
  <si>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</si>
  <si>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</si>
  <si>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</si>
  <si>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</si>
  <si>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</si>
  <si>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</si>
  <si>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</si>
  <si>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</si>
  <si>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</si>
  <si>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</si>
  <si>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</si>
  <si>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</si>
  <si>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</si>
  <si>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</si>
  <si>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</si>
  <si>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</si>
  <si>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</si>
  <si>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</si>
  <si>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</si>
  <si>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</si>
  <si>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</si>
  <si>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</si>
  <si>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</si>
  <si>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</si>
  <si>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</si>
  <si>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</si>
  <si>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</si>
  <si>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</si>
  <si>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</si>
  <si>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</si>
  <si>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</si>
  <si>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</si>
  <si>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</si>
  <si>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</si>
  <si>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</si>
  <si>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</si>
  <si>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</si>
  <si>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</si>
  <si>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</si>
  <si>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</si>
  <si>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</si>
  <si>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</si>
  <si>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</si>
  <si>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</si>
  <si>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</si>
  <si>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</si>
  <si>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</si>
  <si>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</si>
  <si>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</si>
  <si>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</si>
  <si>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</si>
  <si>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</si>
  <si>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</si>
  <si>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</si>
  <si>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</si>
  <si>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</si>
  <si>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</si>
  <si>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</si>
  <si>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</si>
  <si>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</si>
  <si>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</si>
  <si>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</si>
  <si>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</si>
  <si>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</si>
  <si>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</si>
  <si>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</si>
  <si>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</si>
  <si>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</si>
  <si>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</si>
  <si>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</si>
  <si>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</si>
  <si>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</si>
  <si>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</si>
  <si>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</si>
  <si>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</si>
  <si>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</si>
  <si>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</si>
  <si>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</si>
  <si>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</si>
  <si>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</si>
  <si>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</si>
  <si>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</si>
  <si>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</si>
  <si>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</si>
  <si>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</si>
  <si>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</si>
  <si>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</si>
  <si>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</si>
  <si>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</si>
  <si>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</si>
  <si>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</si>
  <si>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</si>
  <si>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</si>
  <si>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</si>
  <si>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</si>
  <si>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</si>
  <si>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</si>
  <si>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</si>
  <si>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</si>
  <si>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</si>
  <si>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</si>
  <si>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</si>
  <si>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</si>
  <si>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</si>
  <si>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</si>
  <si>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</si>
  <si>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</si>
  <si>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</si>
  <si>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</si>
  <si>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</si>
  <si>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</si>
  <si>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</si>
  <si>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</si>
  <si>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</si>
  <si>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</si>
  <si>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</si>
  <si>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</si>
  <si>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</si>
  <si>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</si>
  <si>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</si>
  <si>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</si>
  <si>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</si>
  <si>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</si>
  <si>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</si>
  <si>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</si>
  <si>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</si>
  <si>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</si>
  <si>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</si>
  <si>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</si>
  <si>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</si>
  <si>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</si>
  <si>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</si>
  <si>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</si>
  <si>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</si>
  <si>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</si>
  <si>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</si>
  <si>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</si>
  <si>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</si>
  <si>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</si>
  <si>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</si>
  <si>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</si>
  <si>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</si>
  <si>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</si>
  <si>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</si>
  <si>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</si>
  <si>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</si>
  <si>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</si>
  <si>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</si>
  <si>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</si>
  <si>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</si>
  <si>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</si>
  <si>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</si>
  <si>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</si>
  <si>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</si>
  <si>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</si>
  <si>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</si>
  <si>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</si>
  <si>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</si>
  <si>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</si>
  <si>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</si>
  <si>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</si>
  <si>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</si>
  <si>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</si>
  <si>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</si>
  <si>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</si>
  <si>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</si>
  <si>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</si>
  <si>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</si>
  <si>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</si>
  <si>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</si>
  <si>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</si>
  <si>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</si>
  <si>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</si>
  <si>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</si>
  <si>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</si>
  <si>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</si>
  <si>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</si>
  <si>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</si>
  <si>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</si>
  <si>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</si>
  <si>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</si>
  <si>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</si>
  <si>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</si>
  <si>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</si>
  <si>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</si>
  <si>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</si>
  <si>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</si>
  <si>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</si>
  <si>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</si>
  <si>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</si>
  <si>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</si>
  <si>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</si>
  <si>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</si>
  <si>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</si>
  <si>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</si>
  <si>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</si>
  <si>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</si>
  <si>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</si>
  <si>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</si>
  <si>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</si>
  <si>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</si>
  <si>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</si>
  <si>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</si>
  <si>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</si>
  <si>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</si>
  <si>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</si>
  <si>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</si>
  <si>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</si>
  <si>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</si>
  <si>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</si>
  <si>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</si>
  <si>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</si>
  <si>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</si>
  <si>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</si>
  <si>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</si>
  <si>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</si>
  <si>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</si>
  <si>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</si>
  <si>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</si>
  <si>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</si>
  <si>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</si>
  <si>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</si>
  <si>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</si>
  <si>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</si>
  <si>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</si>
  <si>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</si>
  <si>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</si>
  <si>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</si>
  <si>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</si>
  <si>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</si>
  <si>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</si>
  <si>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</si>
  <si>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</si>
  <si>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</si>
  <si>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</si>
  <si>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</si>
  <si>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</si>
  <si>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</si>
  <si>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</si>
  <si>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</si>
  <si>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</si>
  <si>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</si>
  <si>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</si>
  <si>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</si>
  <si>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</si>
  <si>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</si>
  <si>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</si>
  <si>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</si>
  <si>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</si>
  <si>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</si>
  <si>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</si>
  <si>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</si>
  <si>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</si>
  <si>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</si>
  <si>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</si>
  <si>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</si>
  <si>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</si>
  <si>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</si>
  <si>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</si>
  <si>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</si>
  <si>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</si>
  <si>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</si>
  <si>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</si>
  <si>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</si>
  <si>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</si>
  <si>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</si>
  <si>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</si>
  <si>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</si>
  <si>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</si>
  <si>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</si>
  <si>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</si>
  <si>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</si>
  <si>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</si>
  <si>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</si>
  <si>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</si>
  <si>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</si>
  <si>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</si>
  <si>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</si>
  <si>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</si>
  <si>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</si>
  <si>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</si>
  <si>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</si>
  <si>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</si>
  <si>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</si>
  <si>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</si>
  <si>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</si>
  <si>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</si>
  <si>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</si>
  <si>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</si>
  <si>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</si>
  <si>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</si>
  <si>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</si>
  <si>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</si>
  <si>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</si>
  <si>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</si>
  <si>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</si>
  <si>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</si>
  <si>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</si>
  <si>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</si>
  <si>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</si>
  <si>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</si>
  <si>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</si>
  <si>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</si>
  <si>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</si>
  <si>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</si>
  <si>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</si>
  <si>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</si>
  <si>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</si>
  <si>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</si>
  <si>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</si>
  <si>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</si>
  <si>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</si>
  <si>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</si>
  <si>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</si>
  <si>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</si>
  <si>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</si>
  <si>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</si>
  <si>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</si>
  <si>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</si>
  <si>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</si>
  <si>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</si>
  <si>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</si>
  <si>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</si>
  <si>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</si>
  <si>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</si>
  <si>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</si>
  <si>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</si>
  <si>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</si>
  <si>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</si>
  <si>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</si>
  <si>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</si>
  <si>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</si>
  <si>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</si>
  <si>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</si>
  <si>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</si>
  <si>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</si>
  <si>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</si>
  <si>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</si>
  <si>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</si>
  <si>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</si>
  <si>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</si>
  <si>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</si>
  <si>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</si>
  <si>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</si>
  <si>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</si>
  <si>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</si>
  <si>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</si>
  <si>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</si>
  <si>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</si>
  <si>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</si>
  <si>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</si>
  <si>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</si>
  <si>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</si>
  <si>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</si>
  <si>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</si>
  <si>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</si>
  <si>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</si>
  <si>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</si>
  <si>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</si>
  <si>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</si>
  <si>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</si>
  <si>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</si>
  <si>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</si>
  <si>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</si>
  <si>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</si>
  <si>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</si>
  <si>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</si>
  <si>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</si>
  <si>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</si>
  <si>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</si>
  <si>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</si>
  <si>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</si>
  <si>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</si>
  <si>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</si>
  <si>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</si>
  <si>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</si>
  <si>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</si>
  <si>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</si>
  <si>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</si>
  <si>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</si>
  <si>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</si>
  <si>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</si>
  <si>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</si>
  <si>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</si>
  <si>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</si>
  <si>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</si>
  <si>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</si>
  <si>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</si>
  <si>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</si>
  <si>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</si>
  <si>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</si>
  <si>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</si>
  <si>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</si>
  <si>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</si>
  <si>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</si>
  <si>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</si>
  <si>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</si>
  <si>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</si>
  <si>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</si>
  <si>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</si>
  <si>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</si>
  <si>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</si>
  <si>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</si>
  <si>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</si>
  <si>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</si>
  <si>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</si>
  <si>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</si>
  <si>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</si>
  <si>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</si>
  <si>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</si>
  <si>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</si>
  <si>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</si>
  <si>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</si>
  <si>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</si>
  <si>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</si>
  <si>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</si>
  <si>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</si>
  <si>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</si>
  <si>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</si>
  <si>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</si>
  <si>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</si>
  <si>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</si>
  <si>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</si>
  <si>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</si>
  <si>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</si>
  <si>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</si>
  <si>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</si>
  <si>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</si>
  <si>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</si>
  <si>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</si>
  <si>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</si>
  <si>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</si>
  <si>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</si>
  <si>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</si>
  <si>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</si>
  <si>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</si>
  <si>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</si>
  <si>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</si>
  <si>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</si>
  <si>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</si>
  <si>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</si>
  <si>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</si>
  <si>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</si>
  <si>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</si>
  <si>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</si>
  <si>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</si>
  <si>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</si>
  <si>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</si>
  <si>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</si>
  <si>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</si>
  <si>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</si>
  <si>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</si>
  <si>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</si>
  <si>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</si>
  <si>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</si>
  <si>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</si>
  <si>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</si>
  <si>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</si>
  <si>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</si>
  <si>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</si>
  <si>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</si>
  <si>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</si>
  <si>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</si>
  <si>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</si>
  <si>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</si>
  <si>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</si>
  <si>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</si>
  <si>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</si>
  <si>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</si>
  <si>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</si>
  <si>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</si>
  <si>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</si>
  <si>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</si>
  <si>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</si>
  <si>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</si>
  <si>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</si>
  <si>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</si>
  <si>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</si>
  <si>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</si>
  <si>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</si>
  <si>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</si>
  <si>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</si>
  <si>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</si>
  <si>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</si>
  <si>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</si>
  <si>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</si>
  <si>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</si>
  <si>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</si>
  <si>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</si>
  <si>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</si>
  <si>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</si>
  <si>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</si>
  <si>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</si>
  <si>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</si>
  <si>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</si>
  <si>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</si>
  <si>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</si>
  <si>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</si>
  <si>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</si>
  <si>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</si>
  <si>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</si>
  <si>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</si>
  <si>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</si>
  <si>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</si>
  <si>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</si>
  <si>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</si>
  <si>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</si>
  <si>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</si>
  <si>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</si>
  <si>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</si>
  <si>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</si>
  <si>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</si>
  <si>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</si>
  <si>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</si>
  <si>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</si>
  <si>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</si>
  <si>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</si>
  <si>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</si>
  <si>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</si>
  <si>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</si>
  <si>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</si>
  <si>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</si>
  <si>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</si>
  <si>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</si>
  <si>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</si>
  <si>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</si>
  <si>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</si>
  <si>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</si>
  <si>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</si>
  <si>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</si>
  <si>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</si>
  <si>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</si>
  <si>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</si>
  <si>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</si>
  <si>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</si>
  <si>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</si>
  <si>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</si>
  <si>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</si>
  <si>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</si>
  <si>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</si>
  <si>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</si>
  <si>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</si>
  <si>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</si>
  <si>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</si>
  <si>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</si>
  <si>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</si>
  <si>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</si>
  <si>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</si>
  <si>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</si>
  <si>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</si>
  <si>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</si>
  <si>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</si>
  <si>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</si>
  <si>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</si>
  <si>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</si>
  <si>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</si>
  <si>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</si>
  <si>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</si>
  <si>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</si>
  <si>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</si>
  <si>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</si>
  <si>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</si>
  <si>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</si>
  <si>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</si>
  <si>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</si>
  <si>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</si>
  <si>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</si>
  <si>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</si>
  <si>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</si>
  <si>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</si>
  <si>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</si>
  <si>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</si>
  <si>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</si>
  <si>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</si>
  <si>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</si>
  <si>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</si>
  <si>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</si>
  <si>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</si>
  <si>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</si>
  <si>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</si>
  <si>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</si>
  <si>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</si>
  <si>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</si>
  <si>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</si>
  <si>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</si>
  <si>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</si>
  <si>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</si>
  <si>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</si>
  <si>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</si>
  <si>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</si>
  <si>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</si>
  <si>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</si>
  <si>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</si>
  <si>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</si>
  <si>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</si>
  <si>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</si>
  <si>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</si>
  <si>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</si>
  <si>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</si>
  <si>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</si>
  <si>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</si>
  <si>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</si>
  <si>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</si>
  <si>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</si>
  <si>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</si>
  <si>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</si>
  <si>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</si>
  <si>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</si>
  <si>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</si>
  <si>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</si>
  <si>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</si>
  <si>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</si>
  <si>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</si>
  <si>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</si>
  <si>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</si>
  <si>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</si>
  <si>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</si>
  <si>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</si>
  <si>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</si>
  <si>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</si>
  <si>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</si>
  <si>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</si>
  <si>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</si>
  <si>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</si>
  <si>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</si>
  <si>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</si>
  <si>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</si>
  <si>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</si>
  <si>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</si>
  <si>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</si>
  <si>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</si>
  <si>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</si>
  <si>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</si>
  <si>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</si>
  <si>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</si>
  <si>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</si>
  <si>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</si>
  <si>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</si>
  <si>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</si>
  <si>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</si>
  <si>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</si>
  <si>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</si>
  <si>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</si>
  <si>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</si>
  <si>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</si>
  <si>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</si>
  <si>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</si>
  <si>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</si>
  <si>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</si>
  <si>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</si>
  <si>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</si>
  <si>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</si>
  <si>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</si>
  <si>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</si>
  <si>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</si>
  <si>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</si>
  <si>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</si>
  <si>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</si>
  <si>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</si>
  <si>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</si>
  <si>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</si>
  <si>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</si>
  <si>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</si>
  <si>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</si>
  <si>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</si>
  <si>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</si>
  <si>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</si>
  <si>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</si>
  <si>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</si>
  <si>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</si>
  <si>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</si>
  <si>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</si>
  <si>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</si>
  <si>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</si>
  <si>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</si>
  <si>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</si>
  <si>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</si>
  <si>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</si>
  <si>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</si>
  <si>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</si>
  <si>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</si>
  <si>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</si>
  <si>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</si>
  <si>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</si>
  <si>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</si>
  <si>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</si>
  <si>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</si>
  <si>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</si>
  <si>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</si>
  <si>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</si>
  <si>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</si>
  <si>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</si>
  <si>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</si>
  <si>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</si>
  <si>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</si>
  <si>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</si>
  <si>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</si>
  <si>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</si>
  <si>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</si>
  <si>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</si>
  <si>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</si>
  <si>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</si>
  <si>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</si>
  <si>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</si>
  <si>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</si>
  <si>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</si>
  <si>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</si>
  <si>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</si>
  <si>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</si>
  <si>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</si>
  <si>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</si>
  <si>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</si>
  <si>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</si>
  <si>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</si>
  <si>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</si>
  <si>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</si>
  <si>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</si>
  <si>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</si>
  <si>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</si>
  <si>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</si>
  <si>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</si>
  <si>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</si>
  <si>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</si>
  <si>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</si>
  <si>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</si>
  <si>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</si>
  <si>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</si>
  <si>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</si>
  <si>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</si>
  <si>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</si>
  <si>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</si>
  <si>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</si>
  <si>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</si>
  <si>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</si>
  <si>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</si>
  <si>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</si>
  <si>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</si>
  <si>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</si>
  <si>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</si>
  <si>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</si>
  <si>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</si>
  <si>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</si>
  <si>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</si>
  <si>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</si>
  <si>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</si>
  <si>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</si>
  <si>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</si>
  <si>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</si>
  <si>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</si>
  <si>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</si>
  <si>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</si>
  <si>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</si>
  <si>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</si>
  <si>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</si>
  <si>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</si>
  <si>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</si>
  <si>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</si>
  <si>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</si>
  <si>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</si>
  <si>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</si>
  <si>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</si>
  <si>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</si>
  <si>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</si>
  <si>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</si>
  <si>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</si>
  <si>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</si>
  <si>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</si>
  <si>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</si>
  <si>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</si>
  <si>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</si>
  <si>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</si>
  <si>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</si>
  <si>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</si>
  <si>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</si>
  <si>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</si>
  <si>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</si>
  <si>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</si>
  <si>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</si>
  <si>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</si>
  <si>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</si>
  <si>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</si>
  <si>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</si>
  <si>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</si>
  <si>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</si>
  <si>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</si>
  <si>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</si>
  <si>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</si>
  <si>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</si>
  <si>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</si>
  <si>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</si>
  <si>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</si>
  <si>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</si>
  <si>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</si>
  <si>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</si>
  <si>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</si>
  <si>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</si>
  <si>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</si>
  <si>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</si>
  <si>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</si>
  <si>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</si>
  <si>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</si>
  <si>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</si>
  <si>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</si>
  <si>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</si>
  <si>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</si>
  <si>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</si>
  <si>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</si>
  <si>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</si>
  <si>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</si>
  <si>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</si>
  <si>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</si>
  <si>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</si>
  <si>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</si>
  <si>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</si>
  <si>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</si>
  <si>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</si>
  <si>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</si>
  <si>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</si>
  <si>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</si>
  <si>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</si>
  <si>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</si>
  <si>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</si>
  <si>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</si>
  <si>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</si>
  <si>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</si>
  <si>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</si>
  <si>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</si>
  <si>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</si>
  <si>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</si>
  <si>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</si>
  <si>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</si>
  <si>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</si>
  <si>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</si>
  <si>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</si>
  <si>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</si>
  <si>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</si>
  <si>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</si>
  <si>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</si>
  <si>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</si>
  <si>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</si>
  <si>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</si>
  <si>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</si>
  <si>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</si>
  <si>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</si>
  <si>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</si>
  <si>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</si>
  <si>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</si>
  <si>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</si>
  <si>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</si>
  <si>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</si>
  <si>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</si>
  <si>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</si>
  <si>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</si>
  <si>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</si>
  <si>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</si>
  <si>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</si>
  <si>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</si>
  <si>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</si>
  <si>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</si>
  <si>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</si>
  <si>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</si>
  <si>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</si>
  <si>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</si>
  <si>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</si>
  <si>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</si>
  <si>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</si>
  <si>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</si>
  <si>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</si>
  <si>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</si>
  <si>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</si>
  <si>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</si>
  <si>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</si>
  <si>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</si>
  <si>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</si>
  <si>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</si>
  <si>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</si>
  <si>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</si>
  <si>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</si>
  <si>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</si>
  <si>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</si>
  <si>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</si>
  <si>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</si>
  <si>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</si>
  <si>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</si>
  <si>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</si>
  <si>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</si>
  <si>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</si>
  <si>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</si>
  <si>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</si>
  <si>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</si>
  <si>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</si>
  <si>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</si>
  <si>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</si>
  <si>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</si>
  <si>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</si>
  <si>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</si>
  <si>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</si>
  <si>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</si>
  <si>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</si>
  <si>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</si>
  <si>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</si>
  <si>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</si>
  <si>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</si>
  <si>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</si>
  <si>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</si>
  <si>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</si>
  <si>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</si>
  <si>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</si>
  <si>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</si>
  <si>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</si>
  <si>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</si>
  <si>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</si>
  <si>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</si>
  <si>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</si>
  <si>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</si>
  <si>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</si>
  <si>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</si>
  <si>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</si>
  <si>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</si>
  <si>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</si>
  <si>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</si>
  <si>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</si>
  <si>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</si>
  <si>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</si>
  <si>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</si>
  <si>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</si>
  <si>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</si>
  <si>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</si>
  <si>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</si>
  <si>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</si>
  <si>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</si>
  <si>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</si>
  <si>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</si>
  <si>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</si>
  <si>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</si>
  <si>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</si>
  <si>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</si>
  <si>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</si>
  <si>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</si>
  <si>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</si>
  <si>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</si>
  <si>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</si>
  <si>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</si>
  <si>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</si>
  <si>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</si>
  <si>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</si>
  <si>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</si>
  <si>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</si>
  <si>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</si>
  <si>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</si>
  <si>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</si>
  <si>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</si>
  <si>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</si>
  <si>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</si>
  <si>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</si>
  <si>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</si>
  <si>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</si>
  <si>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</si>
  <si>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</si>
  <si>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</si>
  <si>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</si>
  <si>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</si>
  <si>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</si>
  <si>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</si>
  <si>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</si>
  <si>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</si>
  <si>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</si>
  <si>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</si>
  <si>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</si>
  <si>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</si>
  <si>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</si>
  <si>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</si>
  <si>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</si>
  <si>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</si>
  <si>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</si>
  <si>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</si>
  <si>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</si>
  <si>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</si>
  <si>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</si>
  <si>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</si>
  <si>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</si>
  <si>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</si>
  <si>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</si>
  <si>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</si>
  <si>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</si>
  <si>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</si>
  <si>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</si>
  <si>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</si>
  <si>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</si>
  <si>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</si>
  <si>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</si>
  <si>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</si>
  <si>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</si>
  <si>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</si>
  <si>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</si>
  <si>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</si>
  <si>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</si>
  <si>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</si>
  <si>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</si>
  <si>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</si>
  <si>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</si>
  <si>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</si>
  <si>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</si>
  <si>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</si>
  <si>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</si>
  <si>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</si>
  <si>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</si>
  <si>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</si>
  <si>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</si>
  <si>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</si>
  <si>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</si>
  <si>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</si>
  <si>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</si>
  <si>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</si>
  <si>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</si>
  <si>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</si>
  <si>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</si>
  <si>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</si>
  <si>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</si>
  <si>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</si>
  <si>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</si>
  <si>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</si>
  <si>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</si>
  <si>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</si>
  <si>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</si>
  <si>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</si>
  <si>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</si>
  <si>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</si>
  <si>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</si>
  <si>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</si>
  <si>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</si>
  <si>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</si>
  <si>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</si>
  <si>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</si>
  <si>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</si>
  <si>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</si>
  <si>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</si>
  <si>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</si>
  <si>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</si>
  <si>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</si>
  <si>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</si>
  <si>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</si>
  <si>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</si>
  <si>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</si>
  <si>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</si>
  <si>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</si>
  <si>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</si>
  <si>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</si>
  <si>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</si>
  <si>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</si>
  <si>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</si>
  <si>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</si>
  <si>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</si>
  <si>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</si>
  <si>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</si>
  <si>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</si>
  <si>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</si>
  <si>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</si>
  <si>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</si>
  <si>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</si>
  <si>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</si>
  <si>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</si>
  <si>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</si>
  <si>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</si>
  <si>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</si>
  <si>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</si>
  <si>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</si>
  <si>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</si>
  <si>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</si>
  <si>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</si>
  <si>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</si>
  <si>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</si>
  <si>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</si>
  <si>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</si>
  <si>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</si>
  <si>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</si>
  <si>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</si>
  <si>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</si>
  <si>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</si>
  <si>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</si>
  <si>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</si>
  <si>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</si>
  <si>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</si>
  <si>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</si>
  <si>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</si>
  <si>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</si>
  <si>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</si>
  <si>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</si>
  <si>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</si>
  <si>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</si>
  <si>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</si>
  <si>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</si>
  <si>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</si>
  <si>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</si>
  <si>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</si>
  <si>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</si>
  <si>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</si>
  <si>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</si>
  <si>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</si>
  <si>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</si>
  <si>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</si>
  <si>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</si>
  <si>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</si>
  <si>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</si>
  <si>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</si>
  <si>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</si>
  <si>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</si>
  <si>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</si>
  <si>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</si>
  <si>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</si>
  <si>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</si>
  <si>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</si>
  <si>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</si>
  <si>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</si>
  <si>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</si>
  <si>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</si>
  <si>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</si>
  <si>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</si>
  <si>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</si>
  <si>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</si>
  <si>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</si>
  <si>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</si>
  <si>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</si>
  <si>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</si>
  <si>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</si>
  <si>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</si>
  <si>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</si>
  <si>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</si>
  <si>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</si>
  <si>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</si>
  <si>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</si>
  <si>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</si>
  <si>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</si>
  <si>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</si>
  <si>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</si>
  <si>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</si>
  <si>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</si>
  <si>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</si>
  <si>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</si>
  <si>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</si>
  <si>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</si>
  <si>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</si>
  <si>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</si>
  <si>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</si>
  <si>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</si>
  <si>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</si>
  <si>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</si>
  <si>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</si>
  <si>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</si>
  <si>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</si>
  <si>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</si>
  <si>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</si>
  <si>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</si>
  <si>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</si>
  <si>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</si>
  <si>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</si>
  <si>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</si>
  <si>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</si>
  <si>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</si>
  <si>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</si>
  <si>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</si>
  <si>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</si>
  <si>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</si>
  <si>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</si>
  <si>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</si>
  <si>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</si>
  <si>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</si>
  <si>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</si>
  <si>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</si>
  <si>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</si>
  <si>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</si>
  <si>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</si>
  <si>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</si>
  <si>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</si>
  <si>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</si>
  <si>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</si>
  <si>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</si>
  <si>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</si>
  <si>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</si>
  <si>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</si>
  <si>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</si>
  <si>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</si>
  <si>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</si>
  <si>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</si>
  <si>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</si>
  <si>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</si>
  <si>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</si>
  <si>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</si>
  <si>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</si>
  <si>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</si>
  <si>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</si>
  <si>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</si>
  <si>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</si>
  <si>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</si>
  <si>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</si>
  <si>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</si>
  <si>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</si>
  <si>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</si>
  <si>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</si>
  <si>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</si>
  <si>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</si>
  <si>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</si>
  <si>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</si>
  <si>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</si>
  <si>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</si>
  <si>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</si>
  <si>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</si>
  <si>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</si>
  <si>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</si>
  <si>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</si>
  <si>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</si>
  <si>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</si>
  <si>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</si>
  <si>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</si>
  <si>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</si>
  <si>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</si>
  <si>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</si>
  <si>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</si>
  <si>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</si>
  <si>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</si>
  <si>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</si>
  <si>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</si>
  <si>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</si>
  <si>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</si>
  <si>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</si>
  <si>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</si>
  <si>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</si>
  <si>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</si>
  <si>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</si>
  <si>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</si>
  <si>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</si>
  <si>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</si>
  <si>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</si>
  <si>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</si>
  <si>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</si>
  <si>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</si>
  <si>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</si>
  <si>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</si>
  <si>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</si>
  <si>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</si>
  <si>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</si>
  <si>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</si>
  <si>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</si>
  <si>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</si>
  <si>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</si>
  <si>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</si>
  <si>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</si>
  <si>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</si>
  <si>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</si>
  <si>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</si>
  <si>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</si>
  <si>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</si>
  <si>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</si>
  <si>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</si>
  <si>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</si>
  <si>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</si>
  <si>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</si>
  <si>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</si>
  <si>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</si>
  <si>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</si>
  <si>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</si>
  <si>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</si>
  <si>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</si>
  <si>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</si>
  <si>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</si>
  <si>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</si>
  <si>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</si>
  <si>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</si>
  <si>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</si>
  <si>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</si>
  <si>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</si>
  <si>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</si>
  <si>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</si>
  <si>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</si>
  <si>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</si>
  <si>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</si>
  <si>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</si>
  <si>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</si>
  <si>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</si>
  <si>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</si>
  <si>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</si>
  <si>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</si>
  <si>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</si>
  <si>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</si>
  <si>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</si>
  <si>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</si>
  <si>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</si>
  <si>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</si>
  <si>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</si>
  <si>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</si>
  <si>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</si>
  <si>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</si>
  <si>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</si>
  <si>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</si>
  <si>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</si>
  <si>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</si>
  <si>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</si>
  <si>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</si>
  <si>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</si>
  <si>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</si>
  <si>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</si>
  <si>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</si>
  <si>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</si>
  <si>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</si>
  <si>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</si>
  <si>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</si>
  <si>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</si>
  <si>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</si>
  <si>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</si>
  <si>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</si>
  <si>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</si>
  <si>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</si>
  <si>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</si>
  <si>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</si>
  <si>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</si>
  <si>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</si>
  <si>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</si>
  <si>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</si>
  <si>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</si>
  <si>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</si>
  <si>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</si>
  <si>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</si>
  <si>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</si>
  <si>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</si>
  <si>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</si>
  <si>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</si>
  <si>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</si>
  <si>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</si>
  <si>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</si>
  <si>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</si>
  <si>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</si>
  <si>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</si>
  <si>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</si>
  <si>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</si>
  <si>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</si>
  <si>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</si>
  <si>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</si>
  <si>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</si>
  <si>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</si>
  <si>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</si>
  <si>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</si>
  <si>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</si>
  <si>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</si>
  <si>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</si>
  <si>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</si>
  <si>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</si>
  <si>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</si>
  <si>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</si>
  <si>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</si>
  <si>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</si>
  <si>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</si>
  <si>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</si>
  <si>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</si>
  <si>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</si>
  <si>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</si>
  <si>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</si>
  <si>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</si>
  <si>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</si>
  <si>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</si>
  <si>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</si>
  <si>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</si>
  <si>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</si>
  <si>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</si>
  <si>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</si>
  <si>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</si>
  <si>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</si>
  <si>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</si>
  <si>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</si>
  <si>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</si>
  <si>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</si>
  <si>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</si>
  <si>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</si>
  <si>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</si>
  <si>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</si>
  <si>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</si>
  <si>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</si>
  <si>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</si>
  <si>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</si>
  <si>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</si>
  <si>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</si>
  <si>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</si>
  <si>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</si>
  <si>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</si>
  <si>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</si>
  <si>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</si>
  <si>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</si>
  <si>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</si>
  <si>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</si>
  <si>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</si>
  <si>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</si>
  <si>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</si>
  <si>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</si>
  <si>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</si>
  <si>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</si>
  <si>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</si>
  <si>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</si>
  <si>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</si>
  <si>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</si>
  <si>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</si>
  <si>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</si>
  <si>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</si>
  <si>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</si>
  <si>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</si>
  <si>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</si>
  <si>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</si>
  <si>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</si>
  <si>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</si>
  <si>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</si>
  <si>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</si>
  <si>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</si>
  <si>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</si>
  <si>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</si>
  <si>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</si>
  <si>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</si>
  <si>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</si>
  <si>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</si>
  <si>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</si>
  <si>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</si>
  <si>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</si>
  <si>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</si>
  <si>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</si>
  <si>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</si>
  <si>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</si>
  <si>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</si>
  <si>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</si>
  <si>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</si>
  <si>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</si>
  <si>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</si>
  <si>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</si>
  <si>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</si>
  <si>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</si>
  <si>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</si>
  <si>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</si>
  <si>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</si>
  <si>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</si>
  <si>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</si>
  <si>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</si>
  <si>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</si>
  <si>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</si>
  <si>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</si>
  <si>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</si>
  <si>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</si>
  <si>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</si>
  <si>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</si>
  <si>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</si>
  <si>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</si>
  <si>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</si>
  <si>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</si>
  <si>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</si>
  <si>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</si>
  <si>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</si>
  <si>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</si>
  <si>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</si>
  <si>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</si>
  <si>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</si>
  <si>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</si>
  <si>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</si>
  <si>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</si>
  <si>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</si>
  <si>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</si>
  <si>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</si>
  <si>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</si>
  <si>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</si>
  <si>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</si>
  <si>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</si>
  <si>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</si>
  <si>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</si>
  <si>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</si>
  <si>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</si>
  <si>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</si>
  <si>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</si>
  <si>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</si>
  <si>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</si>
  <si>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</si>
  <si>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</si>
  <si>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</si>
  <si>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</si>
  <si>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</si>
  <si>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</si>
  <si>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</si>
  <si>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</si>
  <si>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</si>
  <si>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</si>
  <si>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</si>
  <si>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</si>
  <si>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</si>
  <si>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</si>
  <si>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</si>
  <si>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</si>
  <si>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</si>
  <si>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</si>
  <si>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</si>
  <si>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</si>
  <si>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</si>
  <si>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</si>
  <si>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</si>
  <si>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</si>
  <si>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</si>
  <si>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</si>
  <si>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</si>
  <si>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</si>
  <si>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</si>
  <si>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</si>
  <si>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</si>
  <si>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</si>
  <si>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</si>
  <si>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</si>
  <si>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</si>
  <si>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</si>
  <si>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</si>
  <si>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</si>
  <si>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</si>
  <si>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</si>
  <si>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</si>
  <si>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</si>
  <si>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</si>
  <si>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</si>
  <si>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</si>
  <si>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</si>
  <si>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</si>
  <si>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</si>
  <si>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</si>
  <si>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</si>
  <si>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</si>
  <si>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</si>
  <si>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</si>
  <si>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</si>
  <si>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</si>
  <si>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</si>
  <si>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</si>
  <si>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</si>
  <si>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</si>
  <si>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</si>
  <si>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</si>
  <si>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</si>
  <si>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</si>
  <si>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</si>
  <si>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</si>
  <si>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</si>
  <si>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</si>
  <si>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</si>
  <si>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</si>
  <si>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</si>
  <si>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</si>
  <si>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</si>
  <si>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</si>
  <si>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</si>
  <si>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</si>
  <si>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</si>
  <si>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</si>
  <si>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</si>
  <si>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</si>
  <si>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</si>
  <si>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</si>
  <si>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</si>
  <si>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</si>
  <si>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</si>
  <si>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</si>
  <si>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</si>
  <si>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</si>
  <si>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</si>
  <si>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</si>
  <si>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</si>
  <si>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</si>
  <si>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</si>
  <si>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</si>
  <si>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</si>
  <si>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</si>
  <si>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</si>
  <si>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</si>
  <si>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</si>
  <si>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</si>
  <si>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</si>
  <si>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</si>
  <si>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</si>
  <si>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</si>
  <si>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</si>
  <si>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</si>
  <si>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</si>
  <si>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</si>
  <si>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</si>
  <si>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</si>
  <si>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</si>
  <si>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</si>
  <si>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</si>
  <si>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</si>
  <si>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</si>
  <si>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</si>
  <si>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</si>
  <si>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</si>
  <si>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</si>
  <si>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</si>
  <si>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</si>
  <si>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</si>
  <si>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</si>
  <si>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</si>
  <si>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</si>
  <si>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</si>
  <si>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</si>
  <si>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</si>
  <si>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</si>
  <si>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</si>
  <si>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</si>
  <si>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</si>
  <si>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</si>
  <si>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</si>
  <si>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</si>
  <si>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</si>
  <si>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</si>
  <si>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</si>
  <si>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</si>
  <si>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</si>
  <si>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</si>
  <si>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</si>
  <si>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</si>
  <si>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</si>
  <si>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</si>
  <si>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</si>
  <si>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</si>
  <si>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</si>
  <si>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</si>
  <si>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</si>
  <si>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</si>
  <si>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</si>
  <si>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</si>
  <si>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</si>
  <si>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</si>
  <si>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</si>
  <si>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</si>
  <si>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</si>
  <si>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</si>
  <si>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</si>
  <si>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</si>
  <si>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</si>
  <si>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</si>
  <si>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</si>
  <si>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</si>
  <si>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</si>
  <si>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</si>
  <si>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</si>
  <si>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</si>
  <si>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</si>
  <si>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</si>
  <si>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</si>
  <si>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</si>
  <si>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</si>
  <si>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</si>
  <si>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</si>
  <si>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</si>
  <si>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</si>
  <si>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</si>
  <si>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</si>
  <si>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</si>
  <si>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</si>
  <si>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</si>
  <si>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</si>
  <si>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</si>
  <si>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</si>
  <si>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</si>
  <si>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</si>
  <si>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</si>
  <si>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</si>
  <si>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</si>
  <si>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</si>
  <si>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</si>
  <si>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</si>
  <si>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</si>
  <si>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</si>
  <si>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</si>
  <si>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</si>
  <si>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</si>
  <si>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</si>
  <si>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</si>
  <si>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</si>
  <si>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</si>
  <si>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</si>
  <si>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</si>
  <si>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</si>
  <si>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</si>
  <si>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</si>
  <si>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</si>
  <si>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</si>
  <si>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</si>
  <si>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</si>
  <si>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</si>
  <si>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</si>
  <si>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</si>
  <si>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</si>
  <si>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</si>
  <si>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</si>
  <si>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</si>
  <si>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</si>
  <si>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</si>
  <si>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</si>
  <si>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</si>
  <si>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</si>
  <si>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</si>
  <si>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</si>
  <si>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</si>
  <si>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</si>
  <si>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</si>
  <si>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</si>
  <si>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</si>
  <si>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</si>
  <si>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</si>
  <si>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</si>
  <si>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</si>
  <si>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</si>
  <si>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</si>
  <si>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</si>
  <si>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</si>
  <si>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</si>
  <si>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</si>
  <si>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</si>
  <si>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</si>
  <si>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</si>
  <si>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</si>
  <si>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</si>
  <si>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</si>
  <si>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</si>
  <si>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</si>
  <si>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</si>
  <si>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</si>
  <si>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</si>
  <si>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</si>
  <si>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</si>
  <si>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</si>
  <si>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</si>
  <si>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</si>
  <si>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</si>
  <si>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</si>
  <si>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</si>
  <si>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</si>
  <si>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</si>
  <si>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</si>
  <si>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</si>
  <si>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</si>
  <si>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</si>
  <si>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</si>
  <si>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</si>
  <si>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</si>
  <si>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</si>
  <si>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</si>
  <si>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</si>
  <si>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</si>
  <si>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</si>
  <si>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</si>
  <si>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</si>
  <si>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</si>
  <si>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</si>
  <si>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</si>
  <si>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</si>
  <si>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</si>
  <si>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</si>
  <si>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</si>
  <si>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</si>
  <si>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</si>
  <si>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</si>
  <si>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</si>
  <si>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</si>
  <si>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</si>
  <si>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</si>
  <si>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</si>
  <si>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</si>
  <si>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</si>
  <si>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</si>
  <si>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</si>
  <si>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</si>
  <si>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</si>
  <si>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</si>
  <si>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</si>
  <si>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</si>
  <si>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</si>
  <si>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</si>
  <si>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</si>
  <si>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</si>
  <si>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</si>
  <si>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</si>
  <si>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</si>
  <si>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</si>
  <si>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</si>
  <si>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</si>
  <si>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</si>
  <si>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</si>
  <si>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</si>
  <si>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</si>
  <si>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</si>
  <si>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</si>
  <si>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</si>
  <si>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</si>
  <si>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</si>
  <si>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</si>
  <si>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</si>
  <si>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</si>
  <si>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</si>
  <si>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</si>
  <si>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</si>
  <si>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</si>
  <si>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</si>
  <si>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</si>
  <si>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</si>
  <si>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</si>
  <si>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</si>
  <si>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</si>
  <si>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</si>
  <si>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</si>
  <si>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</si>
  <si>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</si>
  <si>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</si>
  <si>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</si>
  <si>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</si>
  <si>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</si>
  <si>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</si>
  <si>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</si>
  <si>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</si>
  <si>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</si>
  <si>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</si>
  <si>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</si>
  <si>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</si>
  <si>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</si>
  <si>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</si>
  <si>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</si>
  <si>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</si>
  <si>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</si>
  <si>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</si>
  <si>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</si>
  <si>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</si>
  <si>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</si>
  <si>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</si>
  <si>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</si>
  <si>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</si>
  <si>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</si>
  <si>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</si>
  <si>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</si>
  <si>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</si>
  <si>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</si>
  <si>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</si>
  <si>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</si>
  <si>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</si>
  <si>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</si>
  <si>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</si>
  <si>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</si>
  <si>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</si>
  <si>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</si>
  <si>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</si>
  <si>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</si>
  <si>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</si>
  <si>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</si>
  <si>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</si>
  <si>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</si>
  <si>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</si>
  <si>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</si>
  <si>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</si>
  <si>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</si>
  <si>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</si>
  <si>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</si>
  <si>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</si>
  <si>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</si>
  <si>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</si>
  <si>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</si>
  <si>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</si>
  <si>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</si>
  <si>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</si>
  <si>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</si>
  <si>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</si>
  <si>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</si>
  <si>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</si>
  <si>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</si>
  <si>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</si>
  <si>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</si>
  <si>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</si>
  <si>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</si>
  <si>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</si>
  <si>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</si>
  <si>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</si>
  <si>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</si>
  <si>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</si>
  <si>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</si>
  <si>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</si>
  <si>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</si>
  <si>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</si>
  <si>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</si>
  <si>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</si>
  <si>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</si>
  <si>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</si>
  <si>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</si>
  <si>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</si>
  <si>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</si>
  <si>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</si>
  <si>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</si>
  <si>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</si>
  <si>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</si>
  <si>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</si>
  <si>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</si>
  <si>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</si>
  <si>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</si>
  <si>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</si>
  <si>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</si>
  <si>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</si>
  <si>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</si>
  <si>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</si>
  <si>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</si>
  <si>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</si>
  <si>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</si>
  <si>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</si>
  <si>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</si>
  <si>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</si>
  <si>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</si>
  <si>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</si>
  <si>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</si>
  <si>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</si>
  <si>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</si>
  <si>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</si>
  <si>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</si>
  <si>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</si>
  <si>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</si>
  <si>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</si>
  <si>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</si>
  <si>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</si>
  <si>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</si>
  <si>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</si>
  <si>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</si>
  <si>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</si>
  <si>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</si>
  <si>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</si>
  <si>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</si>
  <si>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</si>
  <si>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</si>
  <si>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</si>
  <si>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</si>
  <si>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</si>
  <si>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</si>
  <si>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</si>
  <si>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</si>
  <si>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</si>
  <si>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</si>
  <si>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</si>
  <si>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</si>
  <si>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</si>
  <si>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</si>
  <si>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</si>
  <si>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</si>
  <si>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</si>
  <si>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</si>
  <si>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</si>
  <si>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</si>
  <si>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</si>
  <si>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</si>
  <si>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</si>
  <si>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</si>
  <si>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</si>
  <si>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</si>
  <si>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</si>
  <si>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</si>
  <si>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</si>
  <si>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</si>
  <si>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</si>
  <si>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</si>
  <si>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</si>
  <si>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</si>
  <si>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</si>
  <si>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</si>
  <si>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</si>
  <si>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</si>
  <si>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</si>
  <si>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</si>
  <si>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</si>
  <si>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</si>
  <si>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</si>
  <si>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</si>
  <si>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</si>
  <si>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</si>
  <si>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</si>
  <si>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</si>
  <si>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</si>
  <si>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</si>
  <si>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</si>
  <si>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</si>
  <si>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</si>
  <si>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</si>
  <si>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</si>
  <si>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</si>
  <si>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</si>
  <si>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</si>
  <si>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</si>
  <si>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</si>
  <si>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</si>
  <si>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</si>
  <si>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</si>
  <si>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</si>
  <si>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</si>
  <si>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</si>
  <si>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</si>
  <si>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</si>
  <si>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</si>
  <si>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</si>
  <si>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</si>
  <si>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</si>
  <si>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</si>
  <si>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</si>
  <si>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</si>
  <si>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</si>
  <si>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</si>
  <si>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</si>
  <si>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</si>
  <si>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</si>
  <si>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</si>
  <si>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</si>
  <si>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</si>
  <si>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</si>
  <si>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</si>
  <si>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</si>
  <si>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</si>
  <si>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</si>
  <si>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</si>
  <si>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</si>
  <si>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</si>
  <si>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</si>
  <si>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</si>
  <si>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</si>
  <si>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</si>
  <si>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</si>
  <si>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</si>
  <si>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</si>
  <si>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</si>
  <si>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</si>
  <si>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</si>
  <si>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</si>
  <si>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</si>
  <si>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</si>
  <si>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</si>
  <si>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</si>
  <si>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</si>
  <si>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</si>
  <si>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</si>
  <si>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</si>
  <si>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</si>
  <si>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</si>
  <si>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</si>
  <si>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</si>
  <si>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</si>
  <si>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</si>
  <si>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</si>
  <si>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</si>
  <si>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</si>
  <si>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</si>
  <si>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</si>
  <si>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</si>
  <si>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</si>
  <si>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</si>
  <si>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</si>
  <si>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</si>
  <si>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</si>
  <si>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</si>
  <si>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</si>
  <si>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</si>
  <si>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</si>
  <si>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</si>
  <si>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</si>
  <si>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</si>
  <si>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</si>
  <si>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</si>
  <si>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</si>
  <si>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</si>
  <si>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</si>
  <si>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</si>
  <si>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</si>
  <si>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</si>
  <si>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</si>
  <si>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</si>
  <si>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</si>
  <si>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</si>
  <si>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</si>
  <si>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</si>
  <si>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</si>
  <si>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</si>
  <si>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</si>
  <si>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</si>
  <si>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</si>
  <si>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</si>
  <si>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</si>
  <si>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</si>
  <si>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</si>
  <si>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</si>
  <si>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</si>
  <si>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</si>
  <si>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</si>
  <si>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</si>
  <si>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</si>
  <si>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</si>
  <si>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</si>
  <si>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</si>
  <si>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</si>
  <si>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</si>
  <si>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</si>
  <si>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</si>
  <si>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</si>
  <si>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</si>
  <si>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</si>
  <si>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</si>
  <si>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</si>
  <si>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</si>
  <si>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</si>
  <si>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</si>
  <si>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</si>
  <si>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</si>
  <si>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</si>
  <si>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</si>
  <si>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</si>
  <si>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</si>
  <si>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</si>
  <si>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</si>
  <si>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</si>
  <si>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</si>
  <si>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</si>
  <si>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</si>
  <si>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</si>
  <si>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</si>
  <si>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</si>
  <si>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</si>
  <si>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</si>
  <si>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</si>
  <si>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</si>
  <si>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</si>
  <si>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</si>
  <si>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</si>
  <si>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</si>
  <si>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</si>
  <si>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</si>
  <si>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</si>
  <si>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</si>
  <si>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</si>
  <si>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</si>
  <si>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</si>
  <si>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</si>
  <si>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</si>
  <si>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</si>
  <si>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</si>
  <si>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</si>
  <si>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</si>
  <si>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</si>
  <si>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</si>
  <si>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</si>
  <si>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</si>
  <si>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</si>
  <si>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</si>
  <si>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</si>
  <si>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</si>
  <si>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</si>
  <si>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</si>
  <si>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</si>
  <si>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</si>
  <si>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</si>
  <si>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</si>
  <si>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</si>
  <si>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</si>
  <si>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</si>
  <si>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</si>
  <si>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</si>
  <si>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</si>
  <si>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</si>
  <si>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</si>
  <si>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</si>
  <si>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</si>
  <si>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</si>
  <si>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</si>
  <si>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</si>
  <si>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</si>
  <si>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</si>
  <si>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</si>
  <si>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</si>
  <si>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</si>
  <si>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</si>
  <si>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</si>
  <si>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</si>
  <si>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</si>
  <si>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</si>
  <si>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</si>
  <si>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</si>
  <si>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</si>
  <si>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</si>
  <si>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</si>
  <si>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</si>
  <si>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</si>
  <si>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</si>
  <si>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</si>
  <si>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</si>
  <si>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</si>
  <si>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</si>
  <si>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</si>
  <si>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</si>
  <si>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</si>
  <si>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</si>
  <si>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</si>
  <si>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</si>
  <si>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</si>
  <si>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</si>
  <si>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</si>
  <si>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</si>
  <si>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</si>
  <si>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</si>
  <si>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</si>
  <si>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</si>
  <si>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</si>
  <si>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</si>
  <si>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</si>
  <si>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</si>
  <si>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</si>
  <si>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</si>
  <si>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</si>
  <si>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</si>
  <si>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</si>
  <si>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</si>
  <si>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</si>
  <si>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</si>
  <si>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</si>
  <si>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</si>
  <si>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2021-81-10001943</t>
  </si>
  <si>
    <t>PRESTAR LOS SERVICIOS DE EDUCACION INICIAL EN EL MARCO  DE LA ATENCION INTEGRAL EN  DESARROLLO INFANTIL EN MEDIO FAMILIAR - DIMF-, DE COMFORMIDAD CON EL MANUAL OPERATIVO DE LA MODALIDAD FAMILIAR, EL LINAMINETO TECNICO  PARA LA  ATENCION A LA PRIOMERA INFANCIA  Y LAS DIRECTRICES ESTABLECIDAS POR EL ICBF, EN   ARMONIA CON LA POLITICA DE ESTADO PARA EL DESARROLLO DE LA PRIMERA INFANCIA DE CERO A SIEMPRE</t>
  </si>
  <si>
    <t>INSTITUTO COLOMBIANO DE BIENESTAR FAMILIAR - ICBF</t>
  </si>
  <si>
    <t>81-084-2016</t>
  </si>
  <si>
    <t>81-162-2016</t>
  </si>
  <si>
    <t>81-213-2016</t>
  </si>
  <si>
    <t>81-175-2017</t>
  </si>
  <si>
    <t>81-121-2018</t>
  </si>
  <si>
    <t>81-071-2019</t>
  </si>
  <si>
    <t>81-107-2018</t>
  </si>
  <si>
    <t>PRESTAR EL SERVICIO DE ATENCIÓN, EDUCACIÓN INICIAL Y CUIDADO DE NIÑOS Y NIÑAS MENORES DE 5 AÑOS, O SU INGRESO AL GRADO DE TRANSICION, CON EL FIN DE PROMOVER EL DESARROLLO INTEGRAL DE LA PRIMERA INFANCIA CON CALIDAD, DE CONFORMIDAD CON LOS LINEAMIENTOS, MANUEAL OPERATIVO, LAS DIRECTRICES, PARAMETROS Y ESTANDARES ESTABLECIDOS POR EL ICBF, EN EL MARCO DE LA ESTRATEGIA DE ATENCIÓN INTEGRAL DE CERO A SIEMPRE</t>
  </si>
  <si>
    <t>PRESTAR EL SERVICIO DE ATENCIONA NIÑOS Y NIÑAS MENORES DE 5 AÑOS, O HASTA SU INGRESO AL GRADO DE TRANSICIÓN, CON EL FIN DE PROMOVER EL DESARROLLO INTEGRAL DE LA PRIMERA INFANCIA CON CALIDAD, DE CONFORMIDAD CON EL LINEAMIENTO, EL MANUAL OPERATIVO Y LAS DIRECTRICES ESTABLECIDAS POR EL ICBF, EN ARMONIA CON LA POLITICA DEL ESTADO PARA EL DESARROLLO INTEGRAL DE LA PRIMERA INFANCIA “DE CERO A SIEMPRE", EN EL SERVICIO DESARROLLO EN MEDIO FAMILIAR</t>
  </si>
  <si>
    <t>PRESTAR EL SERVICIO DE ATENCIONA NIÑOS Y NIÑAS MENORES DE 5 AÑOS, O HASTA SU INGRESO AL GRADO DE TRANSICIÓN, CON EL FIN DE PROMOVER EL DESARROLLO INTEGRAL DE LA PRIMERA INFANCIA CON CALIDAD, DE CONFORMIDAD CON EL LINEAMIENTO, EL MANUAL OPERATIVO Y LAS DIRECTRICES ESTABLECIDAS POR EL ICBF, EN ARMONIA CON  LA POLITICA DEL ESTADO PARA EL DESARROLLO INTEGRAL DE LA PRIMERA INFANCIA  "DE CERO A SIEMPRE", EN EL SERVICIO DESARROLLO EN MEDIO FAMILIAR</t>
  </si>
  <si>
    <t>81-101-2017</t>
  </si>
  <si>
    <t>PRESTAR EL SERVICIO DE ATENCIONA NIÑOS Y NIÑAS MENORES DE 5 AÑOS, O HASTA SU INGRESO AL GRADO DE TRANSICIÓN, CON EL FIN DE PROMOVER EL DESARROLLO INTEGRAL DE LA PRIMERA INFANCIA CON CALIDAD, DE CONFORMIDAD CON EL LINEAMIENTO, EL MANUAL OPERATIVO Y LAS DIRECTRICES ESTABLECIDAS  POR EL ICBF, EN EL MARCO DE LA POLITICA DEL ESTADO PARA EL DESARROLLO INTEGRAL DE LA PRIMERA INFANCIA  "DE CERO A SIEMPRE", EN EL SERVICIO DESARROLLO EN MEDIO FAMILIAR</t>
  </si>
  <si>
    <t>81-194-2017</t>
  </si>
  <si>
    <t>PRESTAR EL SERVICIO DE ATENCIONA NIÑOS Y NIÑAS MENORES DE 5 AÑOS, O HASTA SU INGRESO AL GRADO DE TRANSICIÓN, CON EL FIN DE PROMOVER EL DESARROLLO INTEGRAL DE LA PRIMERA INFANCIA CON CALIDAD, DE CONFORMIDAD CON EL LINEAMIENTO, EL MANUAL OPERATIVO Y LAS DIRECTRICES ESTABLECIDAS POR EL ICBF, EN ARMONIA CON LA POLITICA DEL ESTADO PARA EL DESARROLLO INTEGRAL DE LA PRIMERA INFANCIA “DE CERO A SIEMPRE", EN EL SERVICIO DESARROLLO EN MEDIO FAMILIA</t>
  </si>
  <si>
    <t>SI</t>
  </si>
  <si>
    <t>81-072-2020</t>
  </si>
  <si>
    <t>81-076-2020</t>
  </si>
  <si>
    <t>PRESTAR EL SERVICIO DE ATENCIONA NIÑOS Y NIÑAS MENORES DE 5 AÑOS, O HASTA SU INGRESO AL GRADO DE TRANSICIÓN, CON EL FIN DE PROMOVER EL DESARROLLO INTEGRAL DE LA PRIMERA INFANCIA CON CALIDAD, DE CONFORMIDAD CON EL LINEAMIENTO, EL MANUAL OPERATIVO Y LAS DIRECTRICES ESTABLECIDAS POR EL ICBF, EN ARMONIA CON LA POLITICA DEL ESTADO PARA EL DESARROLLO INTEGRAL DE LA PRIMERA INFANCIA “DE CERO A SIEMPRE"</t>
  </si>
  <si>
    <t>LEIDY LEONOR CANTOR FLOREZ</t>
  </si>
  <si>
    <t>78857812</t>
  </si>
  <si>
    <t>CARRERA 22   26 B - 19</t>
  </si>
  <si>
    <t>COOPROSAR2003@GMAIL.COM</t>
  </si>
  <si>
    <t>DEPARTAMENTO DE ARAUCA</t>
  </si>
  <si>
    <t>312  DE 2010</t>
  </si>
  <si>
    <t>PROYECTO PARA LA PARTICIPACION Y EL DESARROLLO DE LOS NIÑOS NIÑAS, JOVENES Y ADOLESCENTES A TRAVES DE ESTRATEGIAS DE CONDUTIVISMO QUE LE PERMITAN LA CONSTRUCCION DE UN PROYECTO DE VIDA PARTICIPATIVO  FUNDAMENTADO EN PRINCIPIOS, VALOES Y CALIDAD DE VIDA EN LOS MUNICIPIOS DE TAME, PUERTO RONDON Y CRAVO NORTE</t>
  </si>
  <si>
    <t>121  DE 2011</t>
  </si>
  <si>
    <t>IMPLEMENTACION DE LA POLITICA DE INFANCIA Y ADOLESCENCIA A TRAVES DE LA ORIENTACION PROFESIONAL SOBRE PAUTAS DE CRIANZA, TOLERANCIA Y EL RESPETO EN EL DEPARTAMENTO DE ARAUCA</t>
  </si>
  <si>
    <t>202 DE 2011</t>
  </si>
  <si>
    <t>IMPLEMENTACION DE LA POLITICA DE INFANCIA Y ADOSLESCENCIA MEDIANTE LA PROMOCION DE LOS DERECHOS DE LOS NIÑOS NIÑAS Y ADOLESCENTES EN EL DEPARTAMENTO DE ARAUCA</t>
  </si>
  <si>
    <t>123 DE 2013</t>
  </si>
  <si>
    <t>APOYO A LA PREVENSION DE LA VULNERACION DE LOS DERECHOS DE LA NIÑEZ Y LA ADOLESCENCIA EN EL DEPARTAMENTO DE ARAUCA</t>
  </si>
  <si>
    <t>528 DE 2009</t>
  </si>
  <si>
    <t>IMPLEMENTACION DE UN PROGRAMA DE SEGUIRIDAD ALIMENTARIA Y NUTRICIONAL Y ATENCION INTEGRAL ORIENTADO A MEJORAR LAS CONDICIONES DE VIDA, MUJERES GESTANTES Y MADRES EN PERIODO DE LACTANCIA EN EL MUNICIPIO DE CRAVO NORTE, PUERTO RONDON Y FORTUL</t>
  </si>
  <si>
    <t>MUNICIPIO DE ARAUCA</t>
  </si>
  <si>
    <t>662 DE 2016</t>
  </si>
  <si>
    <t>APOYO A NIÑOS Y NIÑAS PARA FOMENTO DEL EJERCICIO DE JUEGO COMO DERECHO Y RECONOCIMIENTO, EL JUEGO COMO FACTOR DE CRECIMIENTO FISICO Y PSICOLOGICO DE LOS NIÑOS Y NIÑAS EN EL MUNICIPIO DE ARAUCA, DEPARTAMENTO DE ARAUCA</t>
  </si>
  <si>
    <t>81-072-2019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</si>
</sst>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election activeCell="C209" sqref="C20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2653</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0" t="str">
        <f>HYPERLINK("#MI_Oferente_Singular!A114","CAPACIDAD RESIDUAL")</f>
        <v>CAPACIDAD RESIDUAL</v>
      </c>
      <c r="F8" s="181"/>
      <c r="G8" s="182"/>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0" t="str">
        <f>HYPERLINK("#MI_Oferente_Singular!A162","TALENTO HUMANO")</f>
        <v>TALENTO HUMANO</v>
      </c>
      <c r="F9" s="181"/>
      <c r="G9" s="182"/>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0" t="str">
        <f>HYPERLINK("#MI_Oferente_Singular!F162","INFRAESTRUCTURA")</f>
        <v>INFRAESTRUCTURA</v>
      </c>
      <c r="F10" s="181"/>
      <c r="G10" s="182"/>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2676</v>
      </c>
      <c r="D15" s="35"/>
      <c r="E15" s="35"/>
      <c r="F15" s="5"/>
      <c r="G15" s="32" t="s">
        <v>1168</v>
      </c>
      <c r="H15" s="103" t="s">
        <v>1070</v>
      </c>
      <c r="I15" s="32" t="s">
        <v>2624</v>
      </c>
      <c r="J15" s="108" t="s">
        <v>2626</v>
      </c>
      <c r="L15" s="206" t="s">
        <v>8</v>
      </c>
      <c r="M15" s="206"/>
      <c r="N15" s="125"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3" t="s">
        <v>2639</v>
      </c>
      <c r="I19" s="137" t="s">
        <v>11</v>
      </c>
      <c r="J19" s="138" t="s">
        <v>10</v>
      </c>
      <c r="K19" s="138" t="s">
        <v>2609</v>
      </c>
      <c r="L19" s="138" t="s">
        <v>1161</v>
      </c>
      <c r="M19" s="138" t="s">
        <v>1162</v>
      </c>
      <c r="N19" s="139" t="s">
        <v>2610</v>
      </c>
      <c r="O19" s="134"/>
      <c r="Q19" s="51"/>
      <c r="R19" s="51"/>
    </row>
    <row r="20" spans="1:23" ht="30" customHeight="1" x14ac:dyDescent="0.25">
      <c r="A20" s="9"/>
      <c r="B20" s="109">
        <v>834001670</v>
      </c>
      <c r="C20" s="5"/>
      <c r="D20" s="73"/>
      <c r="E20" s="5"/>
      <c r="F20" s="5"/>
      <c r="G20" s="5"/>
      <c r="H20" s="183"/>
      <c r="I20" s="146" t="s">
        <v>1070</v>
      </c>
      <c r="J20" s="147" t="s">
        <v>1070</v>
      </c>
      <c r="K20" s="148">
        <v>5298691650</v>
      </c>
      <c r="L20" s="149">
        <v>44193</v>
      </c>
      <c r="M20" s="149">
        <v>44561</v>
      </c>
      <c r="N20" s="132">
        <f>+(M20-L20)/30</f>
        <v>12.266666666666667</v>
      </c>
      <c r="O20" s="135"/>
      <c r="U20" s="131"/>
      <c r="V20" s="105">
        <f ca="1">NOW()</f>
        <v>44193.751903240744</v>
      </c>
      <c r="W20" s="105">
        <f ca="1">NOW()</f>
        <v>44193.751903240744</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6"/>
      <c r="I37" s="127"/>
      <c r="J37" s="127"/>
      <c r="K37" s="127"/>
      <c r="L37" s="127"/>
      <c r="M37" s="127"/>
      <c r="N37" s="127"/>
      <c r="O37" s="128"/>
    </row>
    <row r="38" spans="1:16" ht="21" customHeight="1" x14ac:dyDescent="0.25">
      <c r="A38" s="9"/>
      <c r="B38" s="175" t="str">
        <f>VLOOKUP(B20,EAS!A2:B1439,2,0)</f>
        <v>COOPERATIVA DE PROFESIONALES AL SERVICIO DE ARAUCA</v>
      </c>
      <c r="C38" s="175"/>
      <c r="D38" s="175"/>
      <c r="E38" s="175"/>
      <c r="F38" s="175"/>
      <c r="G38" s="5"/>
      <c r="H38" s="129"/>
      <c r="I38" s="187" t="s">
        <v>7</v>
      </c>
      <c r="J38" s="187"/>
      <c r="K38" s="187"/>
      <c r="L38" s="187"/>
      <c r="M38" s="187"/>
      <c r="N38" s="187"/>
      <c r="O38" s="130"/>
    </row>
    <row r="39" spans="1:16" ht="42.95" customHeight="1" thickBot="1" x14ac:dyDescent="0.3">
      <c r="A39" s="10"/>
      <c r="B39" s="11"/>
      <c r="C39" s="11"/>
      <c r="D39" s="11"/>
      <c r="E39" s="11"/>
      <c r="F39" s="11"/>
      <c r="G39" s="11"/>
      <c r="H39" s="10"/>
      <c r="I39" s="219" t="s">
        <v>2677</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2654</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1" t="s">
        <v>2678</v>
      </c>
      <c r="C48" s="112" t="s">
        <v>31</v>
      </c>
      <c r="D48" s="110" t="s">
        <v>2679</v>
      </c>
      <c r="E48" s="142">
        <v>42402</v>
      </c>
      <c r="F48" s="142">
        <v>42674</v>
      </c>
      <c r="G48" s="157">
        <f>IF(AND(E48&lt;&gt;"",F48&lt;&gt;""),((F48-E48)/30),"")</f>
        <v>9.0666666666666664</v>
      </c>
      <c r="H48" s="114" t="s">
        <v>2686</v>
      </c>
      <c r="I48" s="113" t="s">
        <v>1070</v>
      </c>
      <c r="J48" s="113" t="s">
        <v>1070</v>
      </c>
      <c r="K48" s="121">
        <v>525100863</v>
      </c>
      <c r="L48" s="115" t="s">
        <v>1148</v>
      </c>
      <c r="M48" s="116">
        <v>1</v>
      </c>
      <c r="N48" s="115" t="s">
        <v>27</v>
      </c>
      <c r="O48" s="115" t="s">
        <v>26</v>
      </c>
      <c r="P48" s="78"/>
    </row>
    <row r="49" spans="1:16" s="6" customFormat="1" ht="24.75" customHeight="1" x14ac:dyDescent="0.25">
      <c r="A49" s="140">
        <v>2</v>
      </c>
      <c r="B49" s="120" t="s">
        <v>2678</v>
      </c>
      <c r="C49" s="112" t="s">
        <v>31</v>
      </c>
      <c r="D49" s="110" t="s">
        <v>2680</v>
      </c>
      <c r="E49" s="142">
        <v>42675</v>
      </c>
      <c r="F49" s="142">
        <v>42719</v>
      </c>
      <c r="G49" s="157">
        <f t="shared" ref="G49:G50" si="2">IF(AND(E49&lt;&gt;"",F49&lt;&gt;""),((F49-E49)/30),"")</f>
        <v>1.4666666666666666</v>
      </c>
      <c r="H49" s="114" t="s">
        <v>2686</v>
      </c>
      <c r="I49" s="113" t="s">
        <v>1070</v>
      </c>
      <c r="J49" s="113" t="s">
        <v>1070</v>
      </c>
      <c r="K49" s="121">
        <v>101316227</v>
      </c>
      <c r="L49" s="115" t="s">
        <v>1148</v>
      </c>
      <c r="M49" s="116">
        <v>1</v>
      </c>
      <c r="N49" s="115" t="s">
        <v>27</v>
      </c>
      <c r="O49" s="115" t="s">
        <v>1148</v>
      </c>
      <c r="P49" s="78"/>
    </row>
    <row r="50" spans="1:16" s="6" customFormat="1" ht="24.75" customHeight="1" x14ac:dyDescent="0.25">
      <c r="A50" s="140">
        <v>3</v>
      </c>
      <c r="B50" s="120" t="s">
        <v>2678</v>
      </c>
      <c r="C50" s="112" t="s">
        <v>31</v>
      </c>
      <c r="D50" s="110" t="s">
        <v>2681</v>
      </c>
      <c r="E50" s="142">
        <v>42718</v>
      </c>
      <c r="F50" s="142">
        <v>43081</v>
      </c>
      <c r="G50" s="157">
        <f t="shared" si="2"/>
        <v>12.1</v>
      </c>
      <c r="H50" s="120" t="s">
        <v>2686</v>
      </c>
      <c r="I50" s="113" t="s">
        <v>1070</v>
      </c>
      <c r="J50" s="113" t="s">
        <v>1070</v>
      </c>
      <c r="K50" s="121">
        <v>742563663</v>
      </c>
      <c r="L50" s="115" t="s">
        <v>1148</v>
      </c>
      <c r="M50" s="116">
        <v>1</v>
      </c>
      <c r="N50" s="115" t="s">
        <v>27</v>
      </c>
      <c r="O50" s="115" t="s">
        <v>26</v>
      </c>
      <c r="P50" s="78"/>
    </row>
    <row r="51" spans="1:16" s="6" customFormat="1" ht="24.75" customHeight="1" outlineLevel="1" x14ac:dyDescent="0.25">
      <c r="A51" s="140">
        <v>4</v>
      </c>
      <c r="B51" s="120" t="s">
        <v>2678</v>
      </c>
      <c r="C51" s="112" t="s">
        <v>31</v>
      </c>
      <c r="D51" s="110" t="s">
        <v>2682</v>
      </c>
      <c r="E51" s="142">
        <v>43080</v>
      </c>
      <c r="F51" s="142">
        <v>43404</v>
      </c>
      <c r="G51" s="157">
        <f t="shared" ref="G51:G107" si="3">IF(AND(E51&lt;&gt;"",F51&lt;&gt;""),((F51-E51)/30),"")</f>
        <v>10.8</v>
      </c>
      <c r="H51" s="118" t="s">
        <v>2687</v>
      </c>
      <c r="I51" s="113" t="s">
        <v>1070</v>
      </c>
      <c r="J51" s="113" t="s">
        <v>1070</v>
      </c>
      <c r="K51" s="121">
        <v>1217301388</v>
      </c>
      <c r="L51" s="115" t="s">
        <v>1148</v>
      </c>
      <c r="M51" s="116">
        <v>1</v>
      </c>
      <c r="N51" s="115" t="s">
        <v>27</v>
      </c>
      <c r="O51" s="115" t="s">
        <v>26</v>
      </c>
      <c r="P51" s="78"/>
    </row>
    <row r="52" spans="1:16" s="7" customFormat="1" ht="24.75" customHeight="1" outlineLevel="1" x14ac:dyDescent="0.25">
      <c r="A52" s="141">
        <v>5</v>
      </c>
      <c r="B52" s="120" t="s">
        <v>2678</v>
      </c>
      <c r="C52" s="112" t="s">
        <v>31</v>
      </c>
      <c r="D52" s="110" t="s">
        <v>2689</v>
      </c>
      <c r="E52" s="142">
        <v>42905</v>
      </c>
      <c r="F52" s="142">
        <v>43084</v>
      </c>
      <c r="G52" s="157">
        <f t="shared" si="3"/>
        <v>5.9666666666666668</v>
      </c>
      <c r="H52" s="118" t="s">
        <v>2690</v>
      </c>
      <c r="I52" s="113" t="s">
        <v>1070</v>
      </c>
      <c r="J52" s="113" t="s">
        <v>1077</v>
      </c>
      <c r="K52" s="117">
        <v>412519542</v>
      </c>
      <c r="L52" s="115" t="s">
        <v>1148</v>
      </c>
      <c r="M52" s="116">
        <v>1</v>
      </c>
      <c r="N52" s="115" t="s">
        <v>27</v>
      </c>
      <c r="O52" s="115" t="s">
        <v>26</v>
      </c>
      <c r="P52" s="79"/>
    </row>
    <row r="53" spans="1:16" s="7" customFormat="1" ht="24.75" customHeight="1" outlineLevel="1" x14ac:dyDescent="0.25">
      <c r="A53" s="141">
        <v>6</v>
      </c>
      <c r="B53" s="120" t="s">
        <v>2678</v>
      </c>
      <c r="C53" s="112" t="s">
        <v>31</v>
      </c>
      <c r="D53" s="110" t="s">
        <v>2691</v>
      </c>
      <c r="E53" s="142">
        <v>43082</v>
      </c>
      <c r="F53" s="142">
        <v>43404</v>
      </c>
      <c r="G53" s="157">
        <f t="shared" si="3"/>
        <v>10.733333333333333</v>
      </c>
      <c r="H53" s="118" t="s">
        <v>2692</v>
      </c>
      <c r="I53" s="113" t="s">
        <v>1070</v>
      </c>
      <c r="J53" s="113" t="s">
        <v>1077</v>
      </c>
      <c r="K53" s="117">
        <v>596166341</v>
      </c>
      <c r="L53" s="115" t="s">
        <v>1148</v>
      </c>
      <c r="M53" s="116">
        <v>1</v>
      </c>
      <c r="N53" s="115" t="s">
        <v>27</v>
      </c>
      <c r="O53" s="115" t="s">
        <v>2693</v>
      </c>
      <c r="P53" s="79"/>
    </row>
    <row r="54" spans="1:16" s="7" customFormat="1" ht="24.75" customHeight="1" outlineLevel="1" x14ac:dyDescent="0.25">
      <c r="A54" s="141">
        <v>7</v>
      </c>
      <c r="B54" s="120" t="s">
        <v>2678</v>
      </c>
      <c r="C54" s="112" t="s">
        <v>31</v>
      </c>
      <c r="D54" s="119" t="s">
        <v>2683</v>
      </c>
      <c r="E54" s="142">
        <v>43405</v>
      </c>
      <c r="F54" s="142">
        <v>43434</v>
      </c>
      <c r="G54" s="157">
        <f t="shared" si="3"/>
        <v>0.96666666666666667</v>
      </c>
      <c r="H54" s="118" t="s">
        <v>2688</v>
      </c>
      <c r="I54" s="119" t="s">
        <v>1070</v>
      </c>
      <c r="J54" s="119" t="s">
        <v>1070</v>
      </c>
      <c r="K54" s="121">
        <v>130919400</v>
      </c>
      <c r="L54" s="122" t="s">
        <v>1148</v>
      </c>
      <c r="M54" s="116">
        <v>1</v>
      </c>
      <c r="N54" s="122" t="s">
        <v>27</v>
      </c>
      <c r="O54" s="122" t="s">
        <v>1148</v>
      </c>
      <c r="P54" s="79"/>
    </row>
    <row r="55" spans="1:16" s="7" customFormat="1" ht="24.75" customHeight="1" outlineLevel="1" x14ac:dyDescent="0.25">
      <c r="A55" s="141">
        <v>8</v>
      </c>
      <c r="B55" s="120" t="s">
        <v>2678</v>
      </c>
      <c r="C55" s="112" t="s">
        <v>31</v>
      </c>
      <c r="D55" s="119" t="s">
        <v>2685</v>
      </c>
      <c r="E55" s="142">
        <v>43403</v>
      </c>
      <c r="F55" s="142">
        <v>43434</v>
      </c>
      <c r="G55" s="157">
        <f t="shared" si="3"/>
        <v>1.0333333333333334</v>
      </c>
      <c r="H55" s="114" t="s">
        <v>2687</v>
      </c>
      <c r="I55" s="113" t="s">
        <v>1070</v>
      </c>
      <c r="J55" s="113" t="s">
        <v>1077</v>
      </c>
      <c r="K55" s="121">
        <v>65459700</v>
      </c>
      <c r="L55" s="115" t="s">
        <v>1148</v>
      </c>
      <c r="M55" s="116">
        <v>1</v>
      </c>
      <c r="N55" s="115" t="s">
        <v>27</v>
      </c>
      <c r="O55" s="115" t="s">
        <v>1148</v>
      </c>
      <c r="P55" s="79"/>
    </row>
    <row r="56" spans="1:16" s="7" customFormat="1" ht="24.75" customHeight="1" outlineLevel="1" x14ac:dyDescent="0.25">
      <c r="A56" s="141">
        <v>9</v>
      </c>
      <c r="B56" s="120" t="s">
        <v>2678</v>
      </c>
      <c r="C56" s="112" t="s">
        <v>31</v>
      </c>
      <c r="D56" s="119" t="s">
        <v>2684</v>
      </c>
      <c r="E56" s="142">
        <v>43487</v>
      </c>
      <c r="F56" s="142">
        <v>43822</v>
      </c>
      <c r="G56" s="157">
        <f t="shared" si="3"/>
        <v>11.166666666666666</v>
      </c>
      <c r="H56" s="114" t="s">
        <v>2687</v>
      </c>
      <c r="I56" s="113" t="s">
        <v>1070</v>
      </c>
      <c r="J56" s="113" t="s">
        <v>1077</v>
      </c>
      <c r="K56" s="121">
        <v>768865992</v>
      </c>
      <c r="L56" s="115" t="s">
        <v>1148</v>
      </c>
      <c r="M56" s="116">
        <v>1</v>
      </c>
      <c r="N56" s="115" t="s">
        <v>27</v>
      </c>
      <c r="O56" s="115" t="s">
        <v>1148</v>
      </c>
      <c r="P56" s="79"/>
    </row>
    <row r="57" spans="1:16" s="7" customFormat="1" ht="24.75" customHeight="1" outlineLevel="1" x14ac:dyDescent="0.25">
      <c r="A57" s="141">
        <v>10</v>
      </c>
      <c r="B57" s="120" t="s">
        <v>2678</v>
      </c>
      <c r="C57" s="65" t="s">
        <v>31</v>
      </c>
      <c r="D57" s="63" t="s">
        <v>2715</v>
      </c>
      <c r="E57" s="142">
        <v>43487</v>
      </c>
      <c r="F57" s="142">
        <v>43823</v>
      </c>
      <c r="G57" s="157">
        <f t="shared" si="3"/>
        <v>11.2</v>
      </c>
      <c r="H57" s="120" t="s">
        <v>2687</v>
      </c>
      <c r="I57" s="63" t="s">
        <v>1070</v>
      </c>
      <c r="J57" s="63" t="s">
        <v>1070</v>
      </c>
      <c r="K57" s="66">
        <v>1508002242</v>
      </c>
      <c r="L57" s="65" t="s">
        <v>1148</v>
      </c>
      <c r="M57" s="67">
        <v>1</v>
      </c>
      <c r="N57" s="65" t="s">
        <v>27</v>
      </c>
      <c r="O57" s="65" t="s">
        <v>1148</v>
      </c>
      <c r="P57" s="79"/>
    </row>
    <row r="58" spans="1:16" s="7" customFormat="1" ht="24.75" customHeight="1" outlineLevel="1" x14ac:dyDescent="0.25">
      <c r="A58" s="141">
        <v>11</v>
      </c>
      <c r="B58" s="120" t="s">
        <v>2701</v>
      </c>
      <c r="C58" s="122" t="s">
        <v>31</v>
      </c>
      <c r="D58" s="119" t="s">
        <v>2702</v>
      </c>
      <c r="E58" s="142">
        <v>40416</v>
      </c>
      <c r="F58" s="142">
        <v>40538</v>
      </c>
      <c r="G58" s="157">
        <f t="shared" si="3"/>
        <v>4.0666666666666664</v>
      </c>
      <c r="H58" s="120" t="s">
        <v>2703</v>
      </c>
      <c r="I58" s="119" t="s">
        <v>1070</v>
      </c>
      <c r="J58" s="119" t="s">
        <v>1071</v>
      </c>
      <c r="K58" s="121">
        <v>250000000</v>
      </c>
      <c r="L58" s="122" t="s">
        <v>1148</v>
      </c>
      <c r="M58" s="116">
        <v>1</v>
      </c>
      <c r="N58" s="122" t="s">
        <v>27</v>
      </c>
      <c r="O58" s="122" t="s">
        <v>1148</v>
      </c>
      <c r="P58" s="79"/>
    </row>
    <row r="59" spans="1:16" s="7" customFormat="1" ht="24.75" customHeight="1" outlineLevel="1" x14ac:dyDescent="0.25">
      <c r="A59" s="141">
        <v>12</v>
      </c>
      <c r="B59" s="120" t="s">
        <v>2701</v>
      </c>
      <c r="C59" s="122" t="s">
        <v>31</v>
      </c>
      <c r="D59" s="119" t="s">
        <v>2704</v>
      </c>
      <c r="E59" s="142">
        <v>40679</v>
      </c>
      <c r="F59" s="142">
        <v>40802</v>
      </c>
      <c r="G59" s="157">
        <f t="shared" si="3"/>
        <v>4.0999999999999996</v>
      </c>
      <c r="H59" s="120" t="s">
        <v>2705</v>
      </c>
      <c r="I59" s="119" t="s">
        <v>1070</v>
      </c>
      <c r="J59" s="119" t="s">
        <v>1071</v>
      </c>
      <c r="K59" s="121">
        <v>290999979</v>
      </c>
      <c r="L59" s="122" t="s">
        <v>26</v>
      </c>
      <c r="M59" s="116">
        <v>0.95</v>
      </c>
      <c r="N59" s="122" t="s">
        <v>27</v>
      </c>
      <c r="O59" s="122" t="s">
        <v>1148</v>
      </c>
      <c r="P59" s="79"/>
    </row>
    <row r="60" spans="1:16" s="7" customFormat="1" ht="24.75" customHeight="1" outlineLevel="1" x14ac:dyDescent="0.25">
      <c r="A60" s="141">
        <v>13</v>
      </c>
      <c r="B60" s="120" t="s">
        <v>2701</v>
      </c>
      <c r="C60" s="122" t="s">
        <v>31</v>
      </c>
      <c r="D60" s="119" t="s">
        <v>2706</v>
      </c>
      <c r="E60" s="142">
        <v>40760</v>
      </c>
      <c r="F60" s="142">
        <v>40876</v>
      </c>
      <c r="G60" s="157">
        <f t="shared" si="3"/>
        <v>3.8666666666666667</v>
      </c>
      <c r="H60" s="120" t="s">
        <v>2707</v>
      </c>
      <c r="I60" s="119" t="s">
        <v>1070</v>
      </c>
      <c r="J60" s="119" t="s">
        <v>1071</v>
      </c>
      <c r="K60" s="121">
        <v>299910009</v>
      </c>
      <c r="L60" s="122" t="s">
        <v>1148</v>
      </c>
      <c r="M60" s="116">
        <v>1</v>
      </c>
      <c r="N60" s="122" t="s">
        <v>27</v>
      </c>
      <c r="O60" s="122" t="s">
        <v>1148</v>
      </c>
      <c r="P60" s="79"/>
    </row>
    <row r="61" spans="1:16" s="7" customFormat="1" ht="24.75" customHeight="1" outlineLevel="1" x14ac:dyDescent="0.25">
      <c r="A61" s="141">
        <v>14</v>
      </c>
      <c r="B61" s="120" t="s">
        <v>2701</v>
      </c>
      <c r="C61" s="122" t="s">
        <v>31</v>
      </c>
      <c r="D61" s="119" t="s">
        <v>2708</v>
      </c>
      <c r="E61" s="142">
        <v>41372</v>
      </c>
      <c r="F61" s="142">
        <v>41525</v>
      </c>
      <c r="G61" s="157">
        <f t="shared" si="3"/>
        <v>5.0999999999999996</v>
      </c>
      <c r="H61" s="120" t="s">
        <v>2709</v>
      </c>
      <c r="I61" s="119" t="s">
        <v>1070</v>
      </c>
      <c r="J61" s="119" t="s">
        <v>1071</v>
      </c>
      <c r="K61" s="121">
        <v>229999079</v>
      </c>
      <c r="L61" s="122" t="s">
        <v>26</v>
      </c>
      <c r="M61" s="116">
        <v>0.49</v>
      </c>
      <c r="N61" s="122" t="s">
        <v>27</v>
      </c>
      <c r="O61" s="122" t="s">
        <v>1148</v>
      </c>
      <c r="P61" s="79"/>
    </row>
    <row r="62" spans="1:16" s="7" customFormat="1" ht="24.75" customHeight="1" outlineLevel="1" x14ac:dyDescent="0.25">
      <c r="A62" s="141">
        <v>15</v>
      </c>
      <c r="B62" s="120" t="s">
        <v>2701</v>
      </c>
      <c r="C62" s="122" t="s">
        <v>31</v>
      </c>
      <c r="D62" s="119" t="s">
        <v>2710</v>
      </c>
      <c r="E62" s="142">
        <v>40178</v>
      </c>
      <c r="F62" s="142">
        <v>40268</v>
      </c>
      <c r="G62" s="157">
        <f t="shared" si="3"/>
        <v>3</v>
      </c>
      <c r="H62" s="120" t="s">
        <v>2711</v>
      </c>
      <c r="I62" s="119" t="s">
        <v>1070</v>
      </c>
      <c r="J62" s="119" t="s">
        <v>1071</v>
      </c>
      <c r="K62" s="121">
        <v>99999999</v>
      </c>
      <c r="L62" s="122" t="s">
        <v>1148</v>
      </c>
      <c r="M62" s="116">
        <v>1</v>
      </c>
      <c r="N62" s="122" t="s">
        <v>27</v>
      </c>
      <c r="O62" s="122" t="s">
        <v>1148</v>
      </c>
      <c r="P62" s="79"/>
    </row>
    <row r="63" spans="1:16" s="7" customFormat="1" ht="24.75" customHeight="1" outlineLevel="1" x14ac:dyDescent="0.25">
      <c r="A63" s="141">
        <v>16</v>
      </c>
      <c r="B63" s="120" t="s">
        <v>2712</v>
      </c>
      <c r="C63" s="122" t="s">
        <v>31</v>
      </c>
      <c r="D63" s="119" t="s">
        <v>2713</v>
      </c>
      <c r="E63" s="142">
        <v>42692</v>
      </c>
      <c r="F63" s="142">
        <v>42726</v>
      </c>
      <c r="G63" s="157">
        <f t="shared" si="3"/>
        <v>1.1333333333333333</v>
      </c>
      <c r="H63" s="120" t="s">
        <v>2714</v>
      </c>
      <c r="I63" s="119" t="s">
        <v>1070</v>
      </c>
      <c r="J63" s="119" t="s">
        <v>1070</v>
      </c>
      <c r="K63" s="121">
        <v>58368000</v>
      </c>
      <c r="L63" s="122" t="s">
        <v>1148</v>
      </c>
      <c r="M63" s="116">
        <v>1</v>
      </c>
      <c r="N63" s="122" t="s">
        <v>27</v>
      </c>
      <c r="O63" s="122" t="s">
        <v>1148</v>
      </c>
      <c r="P63" s="79"/>
    </row>
    <row r="64" spans="1:16" s="7" customFormat="1" ht="24.75" customHeight="1" outlineLevel="1" x14ac:dyDescent="0.25">
      <c r="A64" s="141">
        <v>17</v>
      </c>
      <c r="B64" s="64"/>
      <c r="C64" s="65"/>
      <c r="D64" s="63"/>
      <c r="E64" s="142"/>
      <c r="F64" s="142"/>
      <c r="G64" s="157"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7"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7"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7"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7"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7"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20"/>
      <c r="C91" s="122"/>
      <c r="D91" s="119"/>
      <c r="E91" s="142"/>
      <c r="F91" s="142"/>
      <c r="G91" s="157" t="str">
        <f t="shared" si="3"/>
        <v/>
      </c>
      <c r="H91" s="120"/>
      <c r="I91" s="119"/>
      <c r="J91" s="119"/>
      <c r="K91" s="121"/>
      <c r="L91" s="122"/>
      <c r="M91" s="116"/>
      <c r="N91" s="122"/>
      <c r="O91" s="122"/>
      <c r="P91" s="79"/>
    </row>
    <row r="92" spans="1:16" s="7" customFormat="1" ht="24.75" customHeight="1" outlineLevel="1" x14ac:dyDescent="0.25">
      <c r="A92" s="140">
        <v>45</v>
      </c>
      <c r="B92" s="120"/>
      <c r="C92" s="122"/>
      <c r="D92" s="119"/>
      <c r="E92" s="142"/>
      <c r="F92" s="142"/>
      <c r="G92" s="157" t="str">
        <f t="shared" si="3"/>
        <v/>
      </c>
      <c r="H92" s="120"/>
      <c r="I92" s="119"/>
      <c r="J92" s="119"/>
      <c r="K92" s="121"/>
      <c r="L92" s="122"/>
      <c r="M92" s="116"/>
      <c r="N92" s="122"/>
      <c r="O92" s="122"/>
      <c r="P92" s="79"/>
    </row>
    <row r="93" spans="1:16" s="7" customFormat="1" ht="24.75" customHeight="1" outlineLevel="1" x14ac:dyDescent="0.25">
      <c r="A93" s="140">
        <v>46</v>
      </c>
      <c r="B93" s="120"/>
      <c r="C93" s="122"/>
      <c r="D93" s="119"/>
      <c r="E93" s="142"/>
      <c r="F93" s="142"/>
      <c r="G93" s="157" t="str">
        <f t="shared" si="3"/>
        <v/>
      </c>
      <c r="H93" s="120"/>
      <c r="I93" s="119"/>
      <c r="J93" s="119"/>
      <c r="K93" s="121"/>
      <c r="L93" s="122"/>
      <c r="M93" s="116"/>
      <c r="N93" s="122"/>
      <c r="O93" s="122"/>
      <c r="P93" s="79"/>
    </row>
    <row r="94" spans="1:16" s="7" customFormat="1" ht="24.75" customHeight="1" outlineLevel="1" x14ac:dyDescent="0.25">
      <c r="A94" s="140">
        <v>47</v>
      </c>
      <c r="B94" s="120"/>
      <c r="C94" s="122"/>
      <c r="D94" s="119"/>
      <c r="E94" s="142"/>
      <c r="F94" s="142"/>
      <c r="G94" s="157" t="str">
        <f t="shared" si="3"/>
        <v/>
      </c>
      <c r="H94" s="120"/>
      <c r="I94" s="119"/>
      <c r="J94" s="119"/>
      <c r="K94" s="121"/>
      <c r="L94" s="122"/>
      <c r="M94" s="116"/>
      <c r="N94" s="122"/>
      <c r="O94" s="122"/>
      <c r="P94" s="79"/>
    </row>
    <row r="95" spans="1:16" s="7" customFormat="1" ht="24.75" customHeight="1" outlineLevel="1" x14ac:dyDescent="0.25">
      <c r="A95" s="141">
        <v>48</v>
      </c>
      <c r="B95" s="120"/>
      <c r="C95" s="122"/>
      <c r="D95" s="119"/>
      <c r="E95" s="142"/>
      <c r="F95" s="142"/>
      <c r="G95" s="157" t="str">
        <f t="shared" si="3"/>
        <v/>
      </c>
      <c r="H95" s="120"/>
      <c r="I95" s="119"/>
      <c r="J95" s="119"/>
      <c r="K95" s="121"/>
      <c r="L95" s="122"/>
      <c r="M95" s="116"/>
      <c r="N95" s="122"/>
      <c r="O95" s="122"/>
      <c r="P95" s="79"/>
    </row>
    <row r="96" spans="1:16" s="7" customFormat="1" ht="24.75" customHeight="1" outlineLevel="1" x14ac:dyDescent="0.25">
      <c r="A96" s="141">
        <v>49</v>
      </c>
      <c r="B96" s="120"/>
      <c r="C96" s="122"/>
      <c r="D96" s="119"/>
      <c r="E96" s="142"/>
      <c r="F96" s="142"/>
      <c r="G96" s="157" t="str">
        <f t="shared" si="3"/>
        <v/>
      </c>
      <c r="H96" s="120"/>
      <c r="I96" s="119"/>
      <c r="J96" s="119"/>
      <c r="K96" s="121"/>
      <c r="L96" s="122"/>
      <c r="M96" s="116"/>
      <c r="N96" s="122"/>
      <c r="O96" s="122"/>
      <c r="P96" s="79"/>
    </row>
    <row r="97" spans="1:16" s="7" customFormat="1" ht="24.75" customHeight="1" outlineLevel="1" x14ac:dyDescent="0.25">
      <c r="A97" s="141">
        <v>50</v>
      </c>
      <c r="B97" s="120"/>
      <c r="C97" s="122"/>
      <c r="D97" s="119"/>
      <c r="E97" s="142"/>
      <c r="F97" s="142"/>
      <c r="G97" s="157" t="str">
        <f t="shared" si="3"/>
        <v/>
      </c>
      <c r="H97" s="120"/>
      <c r="I97" s="119"/>
      <c r="J97" s="119"/>
      <c r="K97" s="121"/>
      <c r="L97" s="122"/>
      <c r="M97" s="116"/>
      <c r="N97" s="122"/>
      <c r="O97" s="122"/>
      <c r="P97" s="79"/>
    </row>
    <row r="98" spans="1:16" s="7" customFormat="1" ht="24.75" customHeight="1" outlineLevel="1" x14ac:dyDescent="0.25">
      <c r="A98" s="141">
        <v>51</v>
      </c>
      <c r="B98" s="120"/>
      <c r="C98" s="122"/>
      <c r="D98" s="119"/>
      <c r="E98" s="142"/>
      <c r="F98" s="142"/>
      <c r="G98" s="157" t="str">
        <f t="shared" si="3"/>
        <v/>
      </c>
      <c r="H98" s="120"/>
      <c r="I98" s="119"/>
      <c r="J98" s="119"/>
      <c r="K98" s="121"/>
      <c r="L98" s="122"/>
      <c r="M98" s="116"/>
      <c r="N98" s="122"/>
      <c r="O98" s="122"/>
      <c r="P98" s="79"/>
    </row>
    <row r="99" spans="1:16" s="7" customFormat="1" ht="24.75" customHeight="1" outlineLevel="1" x14ac:dyDescent="0.25">
      <c r="A99" s="141">
        <v>52</v>
      </c>
      <c r="B99" s="120"/>
      <c r="C99" s="122"/>
      <c r="D99" s="119"/>
      <c r="E99" s="142"/>
      <c r="F99" s="142"/>
      <c r="G99" s="157" t="str">
        <f t="shared" si="3"/>
        <v/>
      </c>
      <c r="H99" s="120"/>
      <c r="I99" s="119"/>
      <c r="J99" s="119"/>
      <c r="K99" s="121"/>
      <c r="L99" s="122"/>
      <c r="M99" s="116"/>
      <c r="N99" s="122"/>
      <c r="O99" s="122"/>
      <c r="P99" s="79"/>
    </row>
    <row r="100" spans="1:16" s="7" customFormat="1" ht="24.75" customHeight="1" outlineLevel="1" x14ac:dyDescent="0.25">
      <c r="A100" s="141">
        <v>53</v>
      </c>
      <c r="B100" s="120"/>
      <c r="C100" s="122"/>
      <c r="D100" s="119"/>
      <c r="E100" s="142"/>
      <c r="F100" s="142"/>
      <c r="G100" s="157" t="str">
        <f t="shared" si="3"/>
        <v/>
      </c>
      <c r="H100" s="120"/>
      <c r="I100" s="119"/>
      <c r="J100" s="119"/>
      <c r="K100" s="121"/>
      <c r="L100" s="122"/>
      <c r="M100" s="116"/>
      <c r="N100" s="122"/>
      <c r="O100" s="122"/>
      <c r="P100" s="79"/>
    </row>
    <row r="101" spans="1:16" s="7" customFormat="1" ht="24.75" customHeight="1" outlineLevel="1" x14ac:dyDescent="0.25">
      <c r="A101" s="141">
        <v>54</v>
      </c>
      <c r="B101" s="120"/>
      <c r="C101" s="122"/>
      <c r="D101" s="119"/>
      <c r="E101" s="142"/>
      <c r="F101" s="142"/>
      <c r="G101" s="157" t="str">
        <f t="shared" si="3"/>
        <v/>
      </c>
      <c r="H101" s="120"/>
      <c r="I101" s="119"/>
      <c r="J101" s="119"/>
      <c r="K101" s="121"/>
      <c r="L101" s="122"/>
      <c r="M101" s="116"/>
      <c r="N101" s="122"/>
      <c r="O101" s="122"/>
      <c r="P101" s="79"/>
    </row>
    <row r="102" spans="1:16" s="7" customFormat="1" ht="24.75" customHeight="1" outlineLevel="1" x14ac:dyDescent="0.25">
      <c r="A102" s="141">
        <v>55</v>
      </c>
      <c r="B102" s="120"/>
      <c r="C102" s="122"/>
      <c r="D102" s="119"/>
      <c r="E102" s="142"/>
      <c r="F102" s="142"/>
      <c r="G102" s="157" t="str">
        <f t="shared" si="3"/>
        <v/>
      </c>
      <c r="H102" s="120"/>
      <c r="I102" s="119"/>
      <c r="J102" s="119"/>
      <c r="K102" s="121"/>
      <c r="L102" s="122"/>
      <c r="M102" s="116"/>
      <c r="N102" s="122"/>
      <c r="O102" s="122"/>
      <c r="P102" s="79"/>
    </row>
    <row r="103" spans="1:16" s="7" customFormat="1" ht="24.75" customHeight="1" outlineLevel="1" x14ac:dyDescent="0.25">
      <c r="A103" s="141">
        <v>56</v>
      </c>
      <c r="B103" s="120"/>
      <c r="C103" s="122"/>
      <c r="D103" s="119"/>
      <c r="E103" s="142"/>
      <c r="F103" s="142"/>
      <c r="G103" s="157" t="str">
        <f t="shared" si="3"/>
        <v/>
      </c>
      <c r="H103" s="120"/>
      <c r="I103" s="119"/>
      <c r="J103" s="119"/>
      <c r="K103" s="121"/>
      <c r="L103" s="122"/>
      <c r="M103" s="116"/>
      <c r="N103" s="122"/>
      <c r="O103" s="122"/>
      <c r="P103" s="79"/>
    </row>
    <row r="104" spans="1:16" s="7" customFormat="1" ht="24.75" customHeight="1" outlineLevel="1" x14ac:dyDescent="0.25">
      <c r="A104" s="141">
        <v>57</v>
      </c>
      <c r="B104" s="120"/>
      <c r="C104" s="122"/>
      <c r="D104" s="119"/>
      <c r="E104" s="142"/>
      <c r="F104" s="142"/>
      <c r="G104" s="157" t="str">
        <f t="shared" si="3"/>
        <v/>
      </c>
      <c r="H104" s="120"/>
      <c r="I104" s="119"/>
      <c r="J104" s="119"/>
      <c r="K104" s="121"/>
      <c r="L104" s="122"/>
      <c r="M104" s="116"/>
      <c r="N104" s="122"/>
      <c r="O104" s="122"/>
      <c r="P104" s="79"/>
    </row>
    <row r="105" spans="1:16" s="7" customFormat="1" ht="24.75" customHeight="1" outlineLevel="1" x14ac:dyDescent="0.25">
      <c r="A105" s="141">
        <v>58</v>
      </c>
      <c r="B105" s="120"/>
      <c r="C105" s="122"/>
      <c r="D105" s="119"/>
      <c r="E105" s="142"/>
      <c r="F105" s="142"/>
      <c r="G105" s="157" t="str">
        <f t="shared" si="3"/>
        <v/>
      </c>
      <c r="H105" s="120"/>
      <c r="I105" s="119"/>
      <c r="J105" s="119"/>
      <c r="K105" s="121"/>
      <c r="L105" s="122"/>
      <c r="M105" s="116"/>
      <c r="N105" s="122"/>
      <c r="O105" s="122"/>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2655</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2664</v>
      </c>
      <c r="C114" s="160" t="s">
        <v>31</v>
      </c>
      <c r="D114" s="119" t="s">
        <v>2694</v>
      </c>
      <c r="E114" s="142">
        <v>43879</v>
      </c>
      <c r="F114" s="142">
        <v>44196</v>
      </c>
      <c r="G114" s="157">
        <f>IF(AND(E114&lt;&gt;"",F114&lt;&gt;""),((F114-E114)/30),"")</f>
        <v>10.566666666666666</v>
      </c>
      <c r="H114" s="120" t="s">
        <v>2696</v>
      </c>
      <c r="I114" s="119" t="s">
        <v>1070</v>
      </c>
      <c r="J114" s="119" t="s">
        <v>1070</v>
      </c>
      <c r="K114" s="68">
        <v>1469348773</v>
      </c>
      <c r="L114" s="100">
        <f>+IF(AND(K114&gt;0,O114="Ejecución"),(K114/877802)*Tabla28[[#This Row],[% participación]],IF(AND(K114&gt;0,O114&lt;&gt;"Ejecución"),"-",""))</f>
        <v>1673.8954490876074</v>
      </c>
      <c r="M114" s="122" t="s">
        <v>1148</v>
      </c>
      <c r="N114" s="170">
        <v>1</v>
      </c>
      <c r="O114" s="159" t="s">
        <v>1150</v>
      </c>
      <c r="P114" s="78"/>
    </row>
    <row r="115" spans="1:16" s="6" customFormat="1" ht="24.75" customHeight="1" x14ac:dyDescent="0.25">
      <c r="A115" s="140">
        <v>2</v>
      </c>
      <c r="B115" s="158" t="s">
        <v>2664</v>
      </c>
      <c r="C115" s="160" t="s">
        <v>31</v>
      </c>
      <c r="D115" s="119" t="s">
        <v>2695</v>
      </c>
      <c r="E115" s="142">
        <v>43879</v>
      </c>
      <c r="F115" s="142">
        <v>44196</v>
      </c>
      <c r="G115" s="157">
        <f t="shared" ref="G115:G116" si="4">IF(AND(E115&lt;&gt;"",F115&lt;&gt;""),((F115-E115)/30),"")</f>
        <v>10.566666666666666</v>
      </c>
      <c r="H115" s="120" t="s">
        <v>2696</v>
      </c>
      <c r="I115" s="119" t="s">
        <v>1070</v>
      </c>
      <c r="J115" s="119" t="s">
        <v>1070</v>
      </c>
      <c r="K115" s="68">
        <v>1459001855</v>
      </c>
      <c r="L115" s="100">
        <f>+IF(AND(K115&gt;0,O115="Ejecución"),(K115/877802)*Tabla28[[#This Row],[% participación]],IF(AND(K115&gt;0,O115&lt;&gt;"Ejecución"),"-",""))</f>
        <v>1662.1081462562172</v>
      </c>
      <c r="M115" s="65" t="s">
        <v>1148</v>
      </c>
      <c r="N115" s="170">
        <v>1</v>
      </c>
      <c r="O115" s="159" t="s">
        <v>1150</v>
      </c>
      <c r="P115" s="78"/>
    </row>
    <row r="116" spans="1:16" s="6" customFormat="1" ht="24.75" customHeight="1" x14ac:dyDescent="0.25">
      <c r="A116" s="140">
        <v>3</v>
      </c>
      <c r="B116" s="158" t="s">
        <v>2664</v>
      </c>
      <c r="C116" s="160" t="s">
        <v>31</v>
      </c>
      <c r="D116" s="63"/>
      <c r="E116" s="142"/>
      <c r="F116" s="142"/>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0">
        <v>4</v>
      </c>
      <c r="B117" s="158" t="s">
        <v>2664</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2664</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2664</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2664</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2664</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2664</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2664</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2664</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2664</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2664</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2664</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2664</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2664</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2664</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2664</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2664</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2664</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2664</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2664</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2664</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2664</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2664</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2664</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2664</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2664</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2664</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2664</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2664</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2664</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2664</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2664</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2664</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2664</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2664</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2664</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2664</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2664</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2664</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2664</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2664</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2664</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2664</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2664</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2664</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2659</v>
      </c>
      <c r="B163" s="237"/>
      <c r="C163" s="237"/>
      <c r="D163" s="237"/>
      <c r="E163" s="238"/>
      <c r="F163" s="239" t="s">
        <v>2660</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3" t="s">
        <v>2643</v>
      </c>
      <c r="J167" s="244"/>
      <c r="K167" s="244"/>
      <c r="L167" s="244"/>
      <c r="M167" s="244"/>
      <c r="N167" s="244"/>
      <c r="O167" s="245"/>
      <c r="U167" s="51"/>
    </row>
    <row r="168" spans="1:28" x14ac:dyDescent="0.25">
      <c r="A168" s="9"/>
      <c r="B168" s="220" t="s">
        <v>2657</v>
      </c>
      <c r="C168" s="220"/>
      <c r="D168" s="220"/>
      <c r="E168" s="8"/>
      <c r="F168" s="5"/>
      <c r="H168" s="81" t="s">
        <v>2656</v>
      </c>
      <c r="I168" s="243"/>
      <c r="J168" s="244"/>
      <c r="K168" s="244"/>
      <c r="L168" s="244"/>
      <c r="M168" s="244"/>
      <c r="N168" s="244"/>
      <c r="O168" s="245"/>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2667</v>
      </c>
      <c r="B172" s="178"/>
      <c r="C172" s="178"/>
      <c r="D172" s="178"/>
      <c r="E172" s="178"/>
      <c r="F172" s="178"/>
      <c r="G172" s="178"/>
      <c r="H172" s="178"/>
      <c r="I172" s="178"/>
      <c r="J172" s="178"/>
      <c r="K172" s="178"/>
      <c r="L172" s="178"/>
      <c r="M172" s="178"/>
      <c r="N172" s="178"/>
      <c r="O172" s="179"/>
      <c r="P172" s="76"/>
    </row>
    <row r="173" spans="1:28" ht="15" customHeight="1" x14ac:dyDescent="0.25">
      <c r="A173" s="192" t="s">
        <v>2673</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2668</v>
      </c>
      <c r="C176" s="208"/>
      <c r="D176" s="208"/>
      <c r="E176" s="208"/>
      <c r="F176" s="208"/>
      <c r="G176" s="208"/>
      <c r="H176" s="20"/>
      <c r="I176" s="215" t="s">
        <v>2674</v>
      </c>
      <c r="J176" s="216"/>
      <c r="K176" s="216"/>
      <c r="L176" s="216"/>
      <c r="M176" s="216"/>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2671</v>
      </c>
      <c r="O177" s="8"/>
      <c r="Q177" s="19"/>
      <c r="R177" s="19"/>
      <c r="S177" s="19"/>
      <c r="T177" s="19"/>
      <c r="U177" s="19"/>
      <c r="V177" s="19"/>
      <c r="W177" s="19"/>
      <c r="X177" s="19"/>
      <c r="Y177" s="19"/>
      <c r="Z177" s="19"/>
      <c r="AA177" s="19"/>
      <c r="AB177" s="19"/>
    </row>
    <row r="178" spans="1:28" ht="23.25" x14ac:dyDescent="0.25">
      <c r="A178" s="9"/>
      <c r="B178" s="212"/>
      <c r="C178" s="213"/>
      <c r="D178" s="214"/>
      <c r="E178" s="164"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61"/>
      <c r="Z178" s="162" t="str">
        <f>IF(Y178&gt;0,SUM(E180+Y178),"")</f>
        <v/>
      </c>
      <c r="AA178" s="19"/>
      <c r="AB178" s="19"/>
    </row>
    <row r="179" spans="1:28" ht="23.25" x14ac:dyDescent="0.25">
      <c r="A179" s="9"/>
      <c r="B179" s="218" t="s">
        <v>2668</v>
      </c>
      <c r="C179" s="218"/>
      <c r="D179" s="218"/>
      <c r="E179" s="168">
        <v>0.02</v>
      </c>
      <c r="F179" s="167">
        <v>0.03</v>
      </c>
      <c r="G179" s="162">
        <f>IF(F179&gt;0,SUM(E179+F179),"")</f>
        <v>0.05</v>
      </c>
      <c r="H179" s="5"/>
      <c r="I179" s="218" t="s">
        <v>2670</v>
      </c>
      <c r="J179" s="218"/>
      <c r="K179" s="218"/>
      <c r="L179" s="218"/>
      <c r="M179" s="169"/>
      <c r="O179" s="8"/>
      <c r="Q179" s="19"/>
      <c r="R179" s="156" t="str">
        <f>IF(M179&gt;0,SUM(L179+M179),"")</f>
        <v/>
      </c>
      <c r="T179" s="19"/>
      <c r="U179" s="174" t="s">
        <v>1166</v>
      </c>
      <c r="V179" s="174"/>
      <c r="W179" s="174"/>
      <c r="X179" s="24">
        <v>0.02</v>
      </c>
      <c r="Y179" s="161"/>
      <c r="Z179" s="162" t="str">
        <f>IF(Y179&gt;0,SUM(E181+Y179),"")</f>
        <v/>
      </c>
      <c r="AA179" s="19"/>
      <c r="AB179" s="19"/>
    </row>
    <row r="180" spans="1:28" ht="23.25" hidden="1" x14ac:dyDescent="0.25">
      <c r="A180" s="9"/>
      <c r="B180" s="198"/>
      <c r="C180" s="198"/>
      <c r="D180" s="198"/>
      <c r="E180" s="166"/>
      <c r="H180" s="5"/>
      <c r="I180" s="198"/>
      <c r="J180" s="198"/>
      <c r="K180" s="198"/>
      <c r="L180" s="198"/>
      <c r="M180" s="5"/>
      <c r="O180" s="8"/>
      <c r="Q180" s="19"/>
      <c r="R180" s="156" t="str">
        <f>IF(S180&gt;0,SUM(L180+S180),"")</f>
        <v/>
      </c>
      <c r="S180" s="161"/>
      <c r="T180" s="19"/>
      <c r="U180" s="174" t="s">
        <v>1167</v>
      </c>
      <c r="V180" s="174"/>
      <c r="W180" s="174"/>
      <c r="X180" s="24">
        <v>0.03</v>
      </c>
      <c r="Y180" s="161"/>
      <c r="Z180" s="162" t="str">
        <f>IF(Y180&gt;0,SUM(E182+Y180),"")</f>
        <v/>
      </c>
      <c r="AA180" s="19"/>
      <c r="AB180" s="19"/>
    </row>
    <row r="181" spans="1:28" ht="23.25" hidden="1" x14ac:dyDescent="0.25">
      <c r="A181" s="9"/>
      <c r="B181" s="198"/>
      <c r="C181" s="198"/>
      <c r="D181" s="198"/>
      <c r="E181" s="166"/>
      <c r="H181" s="5"/>
      <c r="I181" s="198"/>
      <c r="J181" s="198"/>
      <c r="K181" s="198"/>
      <c r="L181" s="198"/>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8"/>
      <c r="C182" s="198"/>
      <c r="D182" s="198"/>
      <c r="E182" s="166"/>
      <c r="H182" s="5"/>
      <c r="I182" s="198"/>
      <c r="J182" s="198"/>
      <c r="K182" s="198"/>
      <c r="L182" s="198"/>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0.05</v>
      </c>
      <c r="D185" s="91" t="s">
        <v>2628</v>
      </c>
      <c r="E185" s="94">
        <f>+(C185*SUM(K20:K35))</f>
        <v>264934582.5</v>
      </c>
      <c r="F185" s="92"/>
      <c r="G185" s="93"/>
      <c r="H185" s="88"/>
      <c r="I185" s="90" t="s">
        <v>2627</v>
      </c>
      <c r="J185" s="163">
        <f>+SUM(M179:M183)</f>
        <v>0</v>
      </c>
      <c r="K185" s="199" t="s">
        <v>2628</v>
      </c>
      <c r="L185" s="199"/>
      <c r="M185" s="94">
        <f>+J185*(SUM(K20:K35))</f>
        <v>0</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3" t="s">
        <v>2636</v>
      </c>
      <c r="C192" s="233"/>
      <c r="E192" s="5" t="s">
        <v>20</v>
      </c>
      <c r="H192" s="26" t="s">
        <v>24</v>
      </c>
      <c r="J192" s="5" t="s">
        <v>2637</v>
      </c>
      <c r="K192" s="5"/>
      <c r="M192" s="5"/>
      <c r="N192" s="5"/>
      <c r="O192" s="8"/>
      <c r="Q192" s="151"/>
      <c r="R192" s="152"/>
      <c r="S192" s="152"/>
      <c r="T192" s="151"/>
    </row>
    <row r="193" spans="1:18" x14ac:dyDescent="0.25">
      <c r="A193" s="9"/>
      <c r="C193" s="124">
        <v>42152</v>
      </c>
      <c r="D193" s="5"/>
      <c r="E193" s="123">
        <v>415</v>
      </c>
      <c r="F193" s="5"/>
      <c r="G193" s="5"/>
      <c r="H193" s="144" t="s">
        <v>2697</v>
      </c>
      <c r="J193" s="5"/>
      <c r="K193" s="142">
        <v>42402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1" t="s">
        <v>2658</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2699</v>
      </c>
      <c r="J211" s="27" t="s">
        <v>2622</v>
      </c>
      <c r="K211" s="145" t="s">
        <v>2699</v>
      </c>
      <c r="L211" s="21"/>
      <c r="M211" s="21"/>
      <c r="N211" s="21"/>
      <c r="O211" s="8"/>
    </row>
    <row r="212" spans="1:15" x14ac:dyDescent="0.25">
      <c r="A212" s="9"/>
      <c r="B212" s="27" t="s">
        <v>2619</v>
      </c>
      <c r="C212" s="144" t="s">
        <v>2697</v>
      </c>
      <c r="D212" s="21"/>
      <c r="G212" s="27" t="s">
        <v>2621</v>
      </c>
      <c r="H212" s="145" t="s">
        <v>2698</v>
      </c>
      <c r="J212" s="27" t="s">
        <v>2623</v>
      </c>
      <c r="K212" s="144"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a65d333d-5b59-4810-bc94-b80d9325abbc"/>
    <ds:schemaRef ds:uri="http://www.w3.org/XML/1998/namespace"/>
    <ds:schemaRef ds:uri="http://purl.org/dc/elements/1.1/"/>
    <ds:schemaRef ds:uri="http://schemas.microsoft.com/office/2006/documentManagement/types"/>
    <ds:schemaRef ds:uri="http://purl.org/dc/dcmitype/"/>
    <ds:schemaRef ds:uri="http://schemas.microsoft.com/office/2006/metadata/properties"/>
    <ds:schemaRef ds:uri="http://purl.org/dc/terms/"/>
    <ds:schemaRef ds:uri="http://schemas.microsoft.com/office/infopath/2007/PartnerControls"/>
    <ds:schemaRef ds:uri="http://schemas.openxmlformats.org/package/2006/metadata/core-properties"/>
    <ds:schemaRef ds:uri="4fb10211-09fb-4e80-9f0b-184718d5d98c"/>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Financiera</cp:lastModifiedBy>
  <cp:lastPrinted>2020-11-20T15:12:35Z</cp:lastPrinted>
  <dcterms:created xsi:type="dcterms:W3CDTF">2020-10-14T21:57:42Z</dcterms:created>
  <dcterms:modified xsi:type="dcterms:W3CDTF">2020-12-28T23:03:39Z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