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8_{D9689CE8-D9AF-4DFC-94CF-B66EC3D3EF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<sst xmlns="http://schemas.openxmlformats.org/spreadsheetml/2006/main" count="3409" uniqueCount="2758">
  <si>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</si>
  <si>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</si>
  <si>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</si>
  <si>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</si>
  <si>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</si>
  <si>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</si>
  <si>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</si>
  <si>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</si>
  <si>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</si>
  <si>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</si>
  <si>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</si>
  <si>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</si>
  <si>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</si>
  <si>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</si>
  <si>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</si>
  <si>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</si>
  <si>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</si>
  <si>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</si>
  <si>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</si>
  <si>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</si>
  <si>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</si>
  <si>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</si>
  <si>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</si>
  <si>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</si>
  <si>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</si>
  <si>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</si>
  <si>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</si>
  <si>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</si>
  <si>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</si>
  <si>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</si>
  <si>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</si>
  <si>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</si>
  <si>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</si>
  <si>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</si>
  <si>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</si>
  <si>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</si>
  <si>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</si>
  <si>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</si>
  <si>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</si>
  <si>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</si>
  <si>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</si>
  <si>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</si>
  <si>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</si>
  <si>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</si>
  <si>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</si>
  <si>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</si>
  <si>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</si>
  <si>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</si>
  <si>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</si>
  <si>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</si>
  <si>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</si>
  <si>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</si>
  <si>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</si>
  <si>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</si>
  <si>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</si>
  <si>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</si>
  <si>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</si>
  <si>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</si>
  <si>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</si>
  <si>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</si>
  <si>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</si>
  <si>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</si>
  <si>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</si>
  <si>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</si>
  <si>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</si>
  <si>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</si>
  <si>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</si>
  <si>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</si>
  <si>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</si>
  <si>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</si>
  <si>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</si>
  <si>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</si>
  <si>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</si>
  <si>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</si>
  <si>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</si>
  <si>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</si>
  <si>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</si>
  <si>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</si>
  <si>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</si>
  <si>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</si>
  <si>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</si>
  <si>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</si>
  <si>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</si>
  <si>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</si>
  <si>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</si>
  <si>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</si>
  <si>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</si>
  <si>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</si>
  <si>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</si>
  <si>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</si>
  <si>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</si>
  <si>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</si>
  <si>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</si>
  <si>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</si>
  <si>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</si>
  <si>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</si>
  <si>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</si>
  <si>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</si>
  <si>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</si>
  <si>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</si>
  <si>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</si>
  <si>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</si>
  <si>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</si>
  <si>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</si>
  <si>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</si>
  <si>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</si>
  <si>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</si>
  <si>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</si>
  <si>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</si>
  <si>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</si>
  <si>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</si>
  <si>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</si>
  <si>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</si>
  <si>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</si>
  <si>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</si>
  <si>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</si>
  <si>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</si>
  <si>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</si>
  <si>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</si>
  <si>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</si>
  <si>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</si>
  <si>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</si>
  <si>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</si>
  <si>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</si>
  <si>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</si>
  <si>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</si>
  <si>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</si>
  <si>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</si>
  <si>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</si>
  <si>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</si>
  <si>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</si>
  <si>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</si>
  <si>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</si>
  <si>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</si>
  <si>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</si>
  <si>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</si>
  <si>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</si>
  <si>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</si>
  <si>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</si>
  <si>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</si>
  <si>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</si>
  <si>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</si>
  <si>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</si>
  <si>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</si>
  <si>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</si>
  <si>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</si>
  <si>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</si>
  <si>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</si>
  <si>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</si>
  <si>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</si>
  <si>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</si>
  <si>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</si>
  <si>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</si>
  <si>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</si>
  <si>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</si>
  <si>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</si>
  <si>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</si>
  <si>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</si>
  <si>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</si>
  <si>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</si>
  <si>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</si>
  <si>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</si>
  <si>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</si>
  <si>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</si>
  <si>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</si>
  <si>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</si>
  <si>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</si>
  <si>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</si>
  <si>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</si>
  <si>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</si>
  <si>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</si>
  <si>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</si>
  <si>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</si>
  <si>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</si>
  <si>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</si>
  <si>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</si>
  <si>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</si>
  <si>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</si>
  <si>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</si>
  <si>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</si>
  <si>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</si>
  <si>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</si>
  <si>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</si>
  <si>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</si>
  <si>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</si>
  <si>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</si>
  <si>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</si>
  <si>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</si>
  <si>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</si>
  <si>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</si>
  <si>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</si>
  <si>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</si>
  <si>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</si>
  <si>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</si>
  <si>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</si>
  <si>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</si>
  <si>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</si>
  <si>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</si>
  <si>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</si>
  <si>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</si>
  <si>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</si>
  <si>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</si>
  <si>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</si>
  <si>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</si>
  <si>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</si>
  <si>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</si>
  <si>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</si>
  <si>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</si>
  <si>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</si>
  <si>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</si>
  <si>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</si>
  <si>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</si>
  <si>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</si>
  <si>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</si>
  <si>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</si>
  <si>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</si>
  <si>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</si>
  <si>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</si>
  <si>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</si>
  <si>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</si>
  <si>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</si>
  <si>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</si>
  <si>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</si>
  <si>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</si>
  <si>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</si>
  <si>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</si>
  <si>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</si>
  <si>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</si>
  <si>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</si>
  <si>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</si>
  <si>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</si>
  <si>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</si>
  <si>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</si>
  <si>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</si>
  <si>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</si>
  <si>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</si>
  <si>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</si>
  <si>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</si>
  <si>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</si>
  <si>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</si>
  <si>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</si>
  <si>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</si>
  <si>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</si>
  <si>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</si>
  <si>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</si>
  <si>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</si>
  <si>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</si>
  <si>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</si>
  <si>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</si>
  <si>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</si>
  <si>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</si>
  <si>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</si>
  <si>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</si>
  <si>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</si>
  <si>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</si>
  <si>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</si>
  <si>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</si>
  <si>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</si>
  <si>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</si>
  <si>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</si>
  <si>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</si>
  <si>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</si>
  <si>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</si>
  <si>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</si>
  <si>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</si>
  <si>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</si>
  <si>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</si>
  <si>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</si>
  <si>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</si>
  <si>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</si>
  <si>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</si>
  <si>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</si>
  <si>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</si>
  <si>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</si>
  <si>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</si>
  <si>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</si>
  <si>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</si>
  <si>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</si>
  <si>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</si>
  <si>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</si>
  <si>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</si>
  <si>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</si>
  <si>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</si>
  <si>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</si>
  <si>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</si>
  <si>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</si>
  <si>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</si>
  <si>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</si>
  <si>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</si>
  <si>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</si>
  <si>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</si>
  <si>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</si>
  <si>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</si>
  <si>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</si>
  <si>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</si>
  <si>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</si>
  <si>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</si>
  <si>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</si>
  <si>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</si>
  <si>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</si>
  <si>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</si>
  <si>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</si>
  <si>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</si>
  <si>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</si>
  <si>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</si>
  <si>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</si>
  <si>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</si>
  <si>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</si>
  <si>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</si>
  <si>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</si>
  <si>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</si>
  <si>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</si>
  <si>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</si>
  <si>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</si>
  <si>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</si>
  <si>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</si>
  <si>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</si>
  <si>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</si>
  <si>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</si>
  <si>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</si>
  <si>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</si>
  <si>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</si>
  <si>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</si>
  <si>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</si>
  <si>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</si>
  <si>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</si>
  <si>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</si>
  <si>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</si>
  <si>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</si>
  <si>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</si>
  <si>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</si>
  <si>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</si>
  <si>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</si>
  <si>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</si>
  <si>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</si>
  <si>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</si>
  <si>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</si>
  <si>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</si>
  <si>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</si>
  <si>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</si>
  <si>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</si>
  <si>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</si>
  <si>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</si>
  <si>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</si>
  <si>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</si>
  <si>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</si>
  <si>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</si>
  <si>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</si>
  <si>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</si>
  <si>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</si>
  <si>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</si>
  <si>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</si>
  <si>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</si>
  <si>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</si>
  <si>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</si>
  <si>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</si>
  <si>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</si>
  <si>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</si>
  <si>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</si>
  <si>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</si>
  <si>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</si>
  <si>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</si>
  <si>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</si>
  <si>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</si>
  <si>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</si>
  <si>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</si>
  <si>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</si>
  <si>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</si>
  <si>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</si>
  <si>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</si>
  <si>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</si>
  <si>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</si>
  <si>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</si>
  <si>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</si>
  <si>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</si>
  <si>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</si>
  <si>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</si>
  <si>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</si>
  <si>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</si>
  <si>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</si>
  <si>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</si>
  <si>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</si>
  <si>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</si>
  <si>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</si>
  <si>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</si>
  <si>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</si>
  <si>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</si>
  <si>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</si>
  <si>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</si>
  <si>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</si>
  <si>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</si>
  <si>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</si>
  <si>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</si>
  <si>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</si>
  <si>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</si>
  <si>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</si>
  <si>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</si>
  <si>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</si>
  <si>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</si>
  <si>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</si>
  <si>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</si>
  <si>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</si>
  <si>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</si>
  <si>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</si>
  <si>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</si>
  <si>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</si>
  <si>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</si>
  <si>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</si>
  <si>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</si>
  <si>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</si>
  <si>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</si>
  <si>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</si>
  <si>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</si>
  <si>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</si>
  <si>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</si>
  <si>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</si>
  <si>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</si>
  <si>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</si>
  <si>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</si>
  <si>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</si>
  <si>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</si>
  <si>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</si>
  <si>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</si>
  <si>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</si>
  <si>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</si>
  <si>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</si>
  <si>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</si>
  <si>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</si>
  <si>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</si>
  <si>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</si>
  <si>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</si>
  <si>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</si>
  <si>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</si>
  <si>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</si>
  <si>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</si>
  <si>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</si>
  <si>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</si>
  <si>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</si>
  <si>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</si>
  <si>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</si>
  <si>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</si>
  <si>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</si>
  <si>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</si>
  <si>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</si>
  <si>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</si>
  <si>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</si>
  <si>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</si>
  <si>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</si>
  <si>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</si>
  <si>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</si>
  <si>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</si>
  <si>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</si>
  <si>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</si>
  <si>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</si>
  <si>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</si>
  <si>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</si>
  <si>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</si>
  <si>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</si>
  <si>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</si>
  <si>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</si>
  <si>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</si>
  <si>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</si>
  <si>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</si>
  <si>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</si>
  <si>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</si>
  <si>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</si>
  <si>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</si>
  <si>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</si>
  <si>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</si>
  <si>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</si>
  <si>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</si>
  <si>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</si>
  <si>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</si>
  <si>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</si>
  <si>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</si>
  <si>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</si>
  <si>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</si>
  <si>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</si>
  <si>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</si>
  <si>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</si>
  <si>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</si>
  <si>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</si>
  <si>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</si>
  <si>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</si>
  <si>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</si>
  <si>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</si>
  <si>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</si>
  <si>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</si>
  <si>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</si>
  <si>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</si>
  <si>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</si>
  <si>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</si>
  <si>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</si>
  <si>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</si>
  <si>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</si>
  <si>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</si>
  <si>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</si>
  <si>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</si>
  <si>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</si>
  <si>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</si>
  <si>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</si>
  <si>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</si>
  <si>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</si>
  <si>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</si>
  <si>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</si>
  <si>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</si>
  <si>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</si>
  <si>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</si>
  <si>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</si>
  <si>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</si>
  <si>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</si>
  <si>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</si>
  <si>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</si>
  <si>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</si>
  <si>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</si>
  <si>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</si>
  <si>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</si>
  <si>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</si>
  <si>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</si>
  <si>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</si>
  <si>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</si>
  <si>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</si>
  <si>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</si>
  <si>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</si>
  <si>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</si>
  <si>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</si>
  <si>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</si>
  <si>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</si>
  <si>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</si>
  <si>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</si>
  <si>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</si>
  <si>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</si>
  <si>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</si>
  <si>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</si>
  <si>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</si>
  <si>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</si>
  <si>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</si>
  <si>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</si>
  <si>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</si>
  <si>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</si>
  <si>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</si>
  <si>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</si>
  <si>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</si>
  <si>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</si>
  <si>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</si>
  <si>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</si>
  <si>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</si>
  <si>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</si>
  <si>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</si>
  <si>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</si>
  <si>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</si>
  <si>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</si>
  <si>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</si>
  <si>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</si>
  <si>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</si>
  <si>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</si>
  <si>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</si>
  <si>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</si>
  <si>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</si>
  <si>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</si>
  <si>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</si>
  <si>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</si>
  <si>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</si>
  <si>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</si>
  <si>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</si>
  <si>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</si>
  <si>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</si>
  <si>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</si>
  <si>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</si>
  <si>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</si>
  <si>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</si>
  <si>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</si>
  <si>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</si>
  <si>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</si>
  <si>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</si>
  <si>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</si>
  <si>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</si>
  <si>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</si>
  <si>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</si>
  <si>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</si>
  <si>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</si>
  <si>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</si>
  <si>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</si>
  <si>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</si>
  <si>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</si>
  <si>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</si>
  <si>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</si>
  <si>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</si>
  <si>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</si>
  <si>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</si>
  <si>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</si>
  <si>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</si>
  <si>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</si>
  <si>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</si>
  <si>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</si>
  <si>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</si>
  <si>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</si>
  <si>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</si>
  <si>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</si>
  <si>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</si>
  <si>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</si>
  <si>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</si>
  <si>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</si>
  <si>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</si>
  <si>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</si>
  <si>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</si>
  <si>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</si>
  <si>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</si>
  <si>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</si>
  <si>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</si>
  <si>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</si>
  <si>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</si>
  <si>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</si>
  <si>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</si>
  <si>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</si>
  <si>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</si>
  <si>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</si>
  <si>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</si>
  <si>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</si>
  <si>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</si>
  <si>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</si>
  <si>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</si>
  <si>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</si>
  <si>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</si>
  <si>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</si>
  <si>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</si>
  <si>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</si>
  <si>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</si>
  <si>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</si>
  <si>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</si>
  <si>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</si>
  <si>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</si>
  <si>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</si>
  <si>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</si>
  <si>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</si>
  <si>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</si>
  <si>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</si>
  <si>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</si>
  <si>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</si>
  <si>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</si>
  <si>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</si>
  <si>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</si>
  <si>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</si>
  <si>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</si>
  <si>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</si>
  <si>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</si>
  <si>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</si>
  <si>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</si>
  <si>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</si>
  <si>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</si>
  <si>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</si>
  <si>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</si>
  <si>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</si>
  <si>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</si>
  <si>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</si>
  <si>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</si>
  <si>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</si>
  <si>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</si>
  <si>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</si>
  <si>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</si>
  <si>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</si>
  <si>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</si>
  <si>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</si>
  <si>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</si>
  <si>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</si>
  <si>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</si>
  <si>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</si>
  <si>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</si>
  <si>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</si>
  <si>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</si>
  <si>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</si>
  <si>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</si>
  <si>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</si>
  <si>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</si>
  <si>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</si>
  <si>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</si>
  <si>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</si>
  <si>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</si>
  <si>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</si>
  <si>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</si>
  <si>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</si>
  <si>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</si>
  <si>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</si>
  <si>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</si>
  <si>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</si>
  <si>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</si>
  <si>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</si>
  <si>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</si>
  <si>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</si>
  <si>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</si>
  <si>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</si>
  <si>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</si>
  <si>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</si>
  <si>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</si>
  <si>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</si>
  <si>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</si>
  <si>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</si>
  <si>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</si>
  <si>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</si>
  <si>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</si>
  <si>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</si>
  <si>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</si>
  <si>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</si>
  <si>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</si>
  <si>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</si>
  <si>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</si>
  <si>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</si>
  <si>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</si>
  <si>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</si>
  <si>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</si>
  <si>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</si>
  <si>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</si>
  <si>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</si>
  <si>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</si>
  <si>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</si>
  <si>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</si>
  <si>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</si>
  <si>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</si>
  <si>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</si>
  <si>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</si>
  <si>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</si>
  <si>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</si>
  <si>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</si>
  <si>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</si>
  <si>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</si>
  <si>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</si>
  <si>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</si>
  <si>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</si>
  <si>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</si>
  <si>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</si>
  <si>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</si>
  <si>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</si>
  <si>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</si>
  <si>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</si>
  <si>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</si>
  <si>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</si>
  <si>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</si>
  <si>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</si>
  <si>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</si>
  <si>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</si>
  <si>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</si>
  <si>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</si>
  <si>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</si>
  <si>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</si>
  <si>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</si>
  <si>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</si>
  <si>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</si>
  <si>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</si>
  <si>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</si>
  <si>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</si>
  <si>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</si>
  <si>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</si>
  <si>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</si>
  <si>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</si>
  <si>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</si>
  <si>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</si>
  <si>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</si>
  <si>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</si>
  <si>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</si>
  <si>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</si>
  <si>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</si>
  <si>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</si>
  <si>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</si>
  <si>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</si>
  <si>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</si>
  <si>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</si>
  <si>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</si>
  <si>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</si>
  <si>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</si>
  <si>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</si>
  <si>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</si>
  <si>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</si>
  <si>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</si>
  <si>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</si>
  <si>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</si>
  <si>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</si>
  <si>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</si>
  <si>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</si>
  <si>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</si>
  <si>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</si>
  <si>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</si>
  <si>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</si>
  <si>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</si>
  <si>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</si>
  <si>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</si>
  <si>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</si>
  <si>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</si>
  <si>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</si>
  <si>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</si>
  <si>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</si>
  <si>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</si>
  <si>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</si>
  <si>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</si>
  <si>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</si>
  <si>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</si>
  <si>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</si>
  <si>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</si>
  <si>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</si>
  <si>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</si>
  <si>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</si>
  <si>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</si>
  <si>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</si>
  <si>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</si>
  <si>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</si>
  <si>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</si>
  <si>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</si>
  <si>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</si>
  <si>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</si>
  <si>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</si>
  <si>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</si>
  <si>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</si>
  <si>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</si>
  <si>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</si>
  <si>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</si>
  <si>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</si>
  <si>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</si>
  <si>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</si>
  <si>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</si>
  <si>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</si>
  <si>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</si>
  <si>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</si>
  <si>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</si>
  <si>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</si>
  <si>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</si>
  <si>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</si>
  <si>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</si>
  <si>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</si>
  <si>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</si>
  <si>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</si>
  <si>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</si>
  <si>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</si>
  <si>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</si>
  <si>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</si>
  <si>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</si>
  <si>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</si>
  <si>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</si>
  <si>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</si>
  <si>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</si>
  <si>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</si>
  <si>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</si>
  <si>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</si>
  <si>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</si>
  <si>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</si>
  <si>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</si>
  <si>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</si>
  <si>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</si>
  <si>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</si>
  <si>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</si>
  <si>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</si>
  <si>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</si>
  <si>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</si>
  <si>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</si>
  <si>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</si>
  <si>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</si>
  <si>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</si>
  <si>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</si>
  <si>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</si>
  <si>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</si>
  <si>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</si>
  <si>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</si>
  <si>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</si>
  <si>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</si>
  <si>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</si>
  <si>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</si>
  <si>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</si>
  <si>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</si>
  <si>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</si>
  <si>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</si>
  <si>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</si>
  <si>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</si>
  <si>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</si>
  <si>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</si>
  <si>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</si>
  <si>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</si>
  <si>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</si>
  <si>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</si>
  <si>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</si>
  <si>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</si>
  <si>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</si>
  <si>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</si>
  <si>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</si>
  <si>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</si>
  <si>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</si>
  <si>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</si>
  <si>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</si>
  <si>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</si>
  <si>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</si>
  <si>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</si>
  <si>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</si>
  <si>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</si>
  <si>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</si>
  <si>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</si>
  <si>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</si>
  <si>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</si>
  <si>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</si>
  <si>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</si>
  <si>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</si>
  <si>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</si>
  <si>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</si>
  <si>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</si>
  <si>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</si>
  <si>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</si>
  <si>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</si>
  <si>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</si>
  <si>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</si>
  <si>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</si>
  <si>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</si>
  <si>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</si>
  <si>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</si>
  <si>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</si>
  <si>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</si>
  <si>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</si>
  <si>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</si>
  <si>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</si>
  <si>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</si>
  <si>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</si>
  <si>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</si>
  <si>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</si>
  <si>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</si>
  <si>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</si>
  <si>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</si>
  <si>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</si>
  <si>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</si>
  <si>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</si>
  <si>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</si>
  <si>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</si>
  <si>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</si>
  <si>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</si>
  <si>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</si>
  <si>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</si>
  <si>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</si>
  <si>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</si>
  <si>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</si>
  <si>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</si>
  <si>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</si>
  <si>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</si>
  <si>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</si>
  <si>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</si>
  <si>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</si>
  <si>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</si>
  <si>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</si>
  <si>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</si>
  <si>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</si>
  <si>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</si>
  <si>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</si>
  <si>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</si>
  <si>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</si>
  <si>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</si>
  <si>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</si>
  <si>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</si>
  <si>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</si>
  <si>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</si>
  <si>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</si>
  <si>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</si>
  <si>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</si>
  <si>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</si>
  <si>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</si>
  <si>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</si>
  <si>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</si>
  <si>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</si>
  <si>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</si>
  <si>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</si>
  <si>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</si>
  <si>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</si>
  <si>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</si>
  <si>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</si>
  <si>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</si>
  <si>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</si>
  <si>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</si>
  <si>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</si>
  <si>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</si>
  <si>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</si>
  <si>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</si>
  <si>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</si>
  <si>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</si>
  <si>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</si>
  <si>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</si>
  <si>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</si>
  <si>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</si>
  <si>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</si>
  <si>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</si>
  <si>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</si>
  <si>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</si>
  <si>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</si>
  <si>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</si>
  <si>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</si>
  <si>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</si>
  <si>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</si>
  <si>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</si>
  <si>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</si>
  <si>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</si>
  <si>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</si>
  <si>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</si>
  <si>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</si>
  <si>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</si>
  <si>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</si>
  <si>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</si>
  <si>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</si>
  <si>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</si>
  <si>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</si>
  <si>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</si>
  <si>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</si>
  <si>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</si>
  <si>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</si>
  <si>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</si>
  <si>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</si>
  <si>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</si>
  <si>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</si>
  <si>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</si>
  <si>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</si>
  <si>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</si>
  <si>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</si>
  <si>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</si>
  <si>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</si>
  <si>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</si>
  <si>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</si>
  <si>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</si>
  <si>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</si>
  <si>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</si>
  <si>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</si>
  <si>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</si>
  <si>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</si>
  <si>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</si>
  <si>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</si>
  <si>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</si>
  <si>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</si>
  <si>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</si>
  <si>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</si>
  <si>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</si>
  <si>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</si>
  <si>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</si>
  <si>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</si>
  <si>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</si>
  <si>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</si>
  <si>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</si>
  <si>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</si>
  <si>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</si>
  <si>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</si>
  <si>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</si>
  <si>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</si>
  <si>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</si>
  <si>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</si>
  <si>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</si>
  <si>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</si>
  <si>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</si>
  <si>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</si>
  <si>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</si>
  <si>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</si>
  <si>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</si>
  <si>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</si>
  <si>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</si>
  <si>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</si>
  <si>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</si>
  <si>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</si>
  <si>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</si>
  <si>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</si>
  <si>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</si>
  <si>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</si>
  <si>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</si>
  <si>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</si>
  <si>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</si>
  <si>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</si>
  <si>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</si>
  <si>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</si>
  <si>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</si>
  <si>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</si>
  <si>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</si>
  <si>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</si>
  <si>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</si>
  <si>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</si>
  <si>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</si>
  <si>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</si>
  <si>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</si>
  <si>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</si>
  <si>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</si>
  <si>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</si>
  <si>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</si>
  <si>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</si>
  <si>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</si>
  <si>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</si>
  <si>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</si>
  <si>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</si>
  <si>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</si>
  <si>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</si>
  <si>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</si>
  <si>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</si>
  <si>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</si>
  <si>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</si>
  <si>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</si>
  <si>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</si>
  <si>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</si>
  <si>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</si>
  <si>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</si>
  <si>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</si>
  <si>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</si>
  <si>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</si>
  <si>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</si>
  <si>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</si>
  <si>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</si>
  <si>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</si>
  <si>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</si>
  <si>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</si>
  <si>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</si>
  <si>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</si>
  <si>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</si>
  <si>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</si>
  <si>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</si>
  <si>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</si>
  <si>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</si>
  <si>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</si>
  <si>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</si>
  <si>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</si>
  <si>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</si>
  <si>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</si>
  <si>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</si>
  <si>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</si>
  <si>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</si>
  <si>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</si>
  <si>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</si>
  <si>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</si>
  <si>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</si>
  <si>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</si>
  <si>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</si>
  <si>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</si>
  <si>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</si>
  <si>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</si>
  <si>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</si>
  <si>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</si>
  <si>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</si>
  <si>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</si>
  <si>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</si>
  <si>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</si>
  <si>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</si>
  <si>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</si>
  <si>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</si>
  <si>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</si>
  <si>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</si>
  <si>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</si>
  <si>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</si>
  <si>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</si>
  <si>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</si>
  <si>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</si>
  <si>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</si>
  <si>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</si>
  <si>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</si>
  <si>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</si>
  <si>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</si>
  <si>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</si>
  <si>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</si>
  <si>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</si>
  <si>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</si>
  <si>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</si>
  <si>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</si>
  <si>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</si>
  <si>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</si>
  <si>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</si>
  <si>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</si>
  <si>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</si>
  <si>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</si>
  <si>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</si>
  <si>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</si>
  <si>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</si>
  <si>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</si>
  <si>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</si>
  <si>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</si>
  <si>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</si>
  <si>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</si>
  <si>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</si>
  <si>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</si>
  <si>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</si>
  <si>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</si>
  <si>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</si>
  <si>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</si>
  <si>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</si>
  <si>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</si>
  <si>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</si>
  <si>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</si>
  <si>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</si>
  <si>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</si>
  <si>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</si>
  <si>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</si>
  <si>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</si>
  <si>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</si>
  <si>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</si>
  <si>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</si>
  <si>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</si>
  <si>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</si>
  <si>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</si>
  <si>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</si>
  <si>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</si>
  <si>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</si>
  <si>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</si>
  <si>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</si>
  <si>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</si>
  <si>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</si>
  <si>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</si>
  <si>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</si>
  <si>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</si>
  <si>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</si>
  <si>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</si>
  <si>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</si>
  <si>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</si>
  <si>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</si>
  <si>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</si>
  <si>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</si>
  <si>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</si>
  <si>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</si>
  <si>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</si>
  <si>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</si>
  <si>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</si>
  <si>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</si>
  <si>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</si>
  <si>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</si>
  <si>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</si>
  <si>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</si>
  <si>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</si>
  <si>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</si>
  <si>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</si>
  <si>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</si>
  <si>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</si>
  <si>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</si>
  <si>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</si>
  <si>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</si>
  <si>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</si>
  <si>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</si>
  <si>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</si>
  <si>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</si>
  <si>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</si>
  <si>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</si>
  <si>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</si>
  <si>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</si>
  <si>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</si>
  <si>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</si>
  <si>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</si>
  <si>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</si>
  <si>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</si>
  <si>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</si>
  <si>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</si>
  <si>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</si>
  <si>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</si>
  <si>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</si>
  <si>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</si>
  <si>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</si>
  <si>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</si>
  <si>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</si>
  <si>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</si>
  <si>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</si>
  <si>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</si>
  <si>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</si>
  <si>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</si>
  <si>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</si>
  <si>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</si>
  <si>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</si>
  <si>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</si>
  <si>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</si>
  <si>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</si>
  <si>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</si>
  <si>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</si>
  <si>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</si>
  <si>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</si>
  <si>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</si>
  <si>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</si>
  <si>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</si>
  <si>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</si>
  <si>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</si>
  <si>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</si>
  <si>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</si>
  <si>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</si>
  <si>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</si>
  <si>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</si>
  <si>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</si>
  <si>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</si>
  <si>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</si>
  <si>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</si>
  <si>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</si>
  <si>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</si>
  <si>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</si>
  <si>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</si>
  <si>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</si>
  <si>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</si>
  <si>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</si>
  <si>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</si>
  <si>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</si>
  <si>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</si>
  <si>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</si>
  <si>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</si>
  <si>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</si>
  <si>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</si>
  <si>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</si>
  <si>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</si>
  <si>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</si>
  <si>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</si>
  <si>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</si>
  <si>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</si>
  <si>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</si>
  <si>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</si>
  <si>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</si>
  <si>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</si>
  <si>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</si>
  <si>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</si>
  <si>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</si>
  <si>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</si>
  <si>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</si>
  <si>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</si>
  <si>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</si>
  <si>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</si>
  <si>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</si>
  <si>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</si>
  <si>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</si>
  <si>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</si>
  <si>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</si>
  <si>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</si>
  <si>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</si>
  <si>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</si>
  <si>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</si>
  <si>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</si>
  <si>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</si>
  <si>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</si>
  <si>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</si>
  <si>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</si>
  <si>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</si>
  <si>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</si>
  <si>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</si>
  <si>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</si>
  <si>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</si>
  <si>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</si>
  <si>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</si>
  <si>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</si>
  <si>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</si>
  <si>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</si>
  <si>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</si>
  <si>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</si>
  <si>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</si>
  <si>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</si>
  <si>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</si>
  <si>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</si>
  <si>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</si>
  <si>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</si>
  <si>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</si>
  <si>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</si>
  <si>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</si>
  <si>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</si>
  <si>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</si>
  <si>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</si>
  <si>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</si>
  <si>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</si>
  <si>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</si>
  <si>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</si>
  <si>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</si>
  <si>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</si>
  <si>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</si>
  <si>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</si>
  <si>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</si>
  <si>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</si>
  <si>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</si>
  <si>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</si>
  <si>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</si>
  <si>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</si>
  <si>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</si>
  <si>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</si>
  <si>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</si>
  <si>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</si>
  <si>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</si>
  <si>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</si>
  <si>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</si>
  <si>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</si>
  <si>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</si>
  <si>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</si>
  <si>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</si>
  <si>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</si>
  <si>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</si>
  <si>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</si>
  <si>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</si>
  <si>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</si>
  <si>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</si>
  <si>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</si>
  <si>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</si>
  <si>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</si>
  <si>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</si>
  <si>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</si>
  <si>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</si>
  <si>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</si>
  <si>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</si>
  <si>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</si>
  <si>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</si>
  <si>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</si>
  <si>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</si>
  <si>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</si>
  <si>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</si>
  <si>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</si>
  <si>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</si>
  <si>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</si>
  <si>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</si>
  <si>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</si>
  <si>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</si>
  <si>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</si>
  <si>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</si>
  <si>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</si>
  <si>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</si>
  <si>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</si>
  <si>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</si>
  <si>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</si>
  <si>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</si>
  <si>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</si>
  <si>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</si>
  <si>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</si>
  <si>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</si>
  <si>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</si>
  <si>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</si>
  <si>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</si>
  <si>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</si>
  <si>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</si>
  <si>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</si>
  <si>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</si>
  <si>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</si>
  <si>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</si>
  <si>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</si>
  <si>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</si>
  <si>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</si>
  <si>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</si>
  <si>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</si>
  <si>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</si>
  <si>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</si>
  <si>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</si>
  <si>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</si>
  <si>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</si>
  <si>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</si>
  <si>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</si>
  <si>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</si>
  <si>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</si>
  <si>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</si>
  <si>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</si>
  <si>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</si>
  <si>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</si>
  <si>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</si>
  <si>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</si>
  <si>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</si>
  <si>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</si>
  <si>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</si>
  <si>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</si>
  <si>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</si>
  <si>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</si>
  <si>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</si>
  <si>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</si>
  <si>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</si>
  <si>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</si>
  <si>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</si>
  <si>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</si>
  <si>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</si>
  <si>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</si>
  <si>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</si>
  <si>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</si>
  <si>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</si>
  <si>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</si>
  <si>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</si>
  <si>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</si>
  <si>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</si>
  <si>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</si>
  <si>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</si>
  <si>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</si>
  <si>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</si>
  <si>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</si>
  <si>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</si>
  <si>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</si>
  <si>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</si>
  <si>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</si>
  <si>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</si>
  <si>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</si>
  <si>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</si>
  <si>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</si>
  <si>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</si>
  <si>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</si>
  <si>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</si>
  <si>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</si>
  <si>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</si>
  <si>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</si>
  <si>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</si>
  <si>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</si>
  <si>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</si>
  <si>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</si>
  <si>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</si>
  <si>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</si>
  <si>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</si>
  <si>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</si>
  <si>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</si>
  <si>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</si>
  <si>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</si>
  <si>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</si>
  <si>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</si>
  <si>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</si>
  <si>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</si>
  <si>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</si>
  <si>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</si>
  <si>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</si>
  <si>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</si>
  <si>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</si>
  <si>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</si>
  <si>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</si>
  <si>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</si>
  <si>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</si>
  <si>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</si>
  <si>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</si>
  <si>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</si>
  <si>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</si>
  <si>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</si>
  <si>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</si>
  <si>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</si>
  <si>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</si>
  <si>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</si>
  <si>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</si>
  <si>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</si>
  <si>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</si>
  <si>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</si>
  <si>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</si>
  <si>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</si>
  <si>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</si>
  <si>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</si>
  <si>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</si>
  <si>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</si>
  <si>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</si>
  <si>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</si>
  <si>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</si>
  <si>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</si>
  <si>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</si>
  <si>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</si>
  <si>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</si>
  <si>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</si>
  <si>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</si>
  <si>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</si>
  <si>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</si>
  <si>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</si>
  <si>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</si>
  <si>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</si>
  <si>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</si>
  <si>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</si>
  <si>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</si>
  <si>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</si>
  <si>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</si>
  <si>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</si>
  <si>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</si>
  <si>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</si>
  <si>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</si>
  <si>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</si>
  <si>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</si>
  <si>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</si>
  <si>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</si>
  <si>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</si>
  <si>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</si>
  <si>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</si>
  <si>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</si>
  <si>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</si>
  <si>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</si>
  <si>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</si>
  <si>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</si>
  <si>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</si>
  <si>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</si>
  <si>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</si>
  <si>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</si>
  <si>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</si>
  <si>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</si>
  <si>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</si>
  <si>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</si>
  <si>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</si>
  <si>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</si>
  <si>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</si>
  <si>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</si>
  <si>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</si>
  <si>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</si>
  <si>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</si>
  <si>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</si>
  <si>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</si>
  <si>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</si>
  <si>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</si>
  <si>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</si>
  <si>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</si>
  <si>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</si>
  <si>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</si>
  <si>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</si>
  <si>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</si>
  <si>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</si>
  <si>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</si>
  <si>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</si>
  <si>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</si>
  <si>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</si>
  <si>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</si>
  <si>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</si>
  <si>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</si>
  <si>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</si>
  <si>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</si>
  <si>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</si>
  <si>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</si>
  <si>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</si>
  <si>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</si>
  <si>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</si>
  <si>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</si>
  <si>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</si>
  <si>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</si>
  <si>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</si>
  <si>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</si>
  <si>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</si>
  <si>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</si>
  <si>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</si>
  <si>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</si>
  <si>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</si>
  <si>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</si>
  <si>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</si>
  <si>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</si>
  <si>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</si>
  <si>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</si>
  <si>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</si>
  <si>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</si>
  <si>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</si>
  <si>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</si>
  <si>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</si>
  <si>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</si>
  <si>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</si>
  <si>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</si>
  <si>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</si>
  <si>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</si>
  <si>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</si>
  <si>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</si>
  <si>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</si>
  <si>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</si>
  <si>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</si>
  <si>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</si>
  <si>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</si>
  <si>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</si>
  <si>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</si>
  <si>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</si>
  <si>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</si>
  <si>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</si>
  <si>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</si>
  <si>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</si>
  <si>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</si>
  <si>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</si>
  <si>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</si>
  <si>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</si>
  <si>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</si>
  <si>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</si>
  <si>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</si>
  <si>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</si>
  <si>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</si>
  <si>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</si>
  <si>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</si>
  <si>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</si>
  <si>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</si>
  <si>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</si>
  <si>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</si>
  <si>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</si>
  <si>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</si>
  <si>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</si>
  <si>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</si>
  <si>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</si>
  <si>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</si>
  <si>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</si>
  <si>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</si>
  <si>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</si>
  <si>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</si>
  <si>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</si>
  <si>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</si>
  <si>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</si>
  <si>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</si>
  <si>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</si>
  <si>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</si>
  <si>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</si>
  <si>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</si>
  <si>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</si>
  <si>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</si>
  <si>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</si>
  <si>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</si>
  <si>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</si>
  <si>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</si>
  <si>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</si>
  <si>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</si>
  <si>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</si>
  <si>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</si>
  <si>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</si>
  <si>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</si>
  <si>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</si>
  <si>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</si>
  <si>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</si>
  <si>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</si>
  <si>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</si>
  <si>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</si>
  <si>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</si>
  <si>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</si>
  <si>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</si>
  <si>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</si>
  <si>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</si>
  <si>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</si>
  <si>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</si>
  <si>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</si>
  <si>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</si>
  <si>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</si>
  <si>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</si>
  <si>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</si>
  <si>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</si>
  <si>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</si>
  <si>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</si>
  <si>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</si>
  <si>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</si>
  <si>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</si>
  <si>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</si>
  <si>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</si>
  <si>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</si>
  <si>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</si>
  <si>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</si>
  <si>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</si>
  <si>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</si>
  <si>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</si>
  <si>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</si>
  <si>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</si>
  <si>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</si>
  <si>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</si>
  <si>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</si>
  <si>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</si>
  <si>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</si>
  <si>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</si>
  <si>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</si>
  <si>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</si>
  <si>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</si>
  <si>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</si>
  <si>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</si>
  <si>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</si>
  <si>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</si>
  <si>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</si>
  <si>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</si>
  <si>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</si>
  <si>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</si>
  <si>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</si>
  <si>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</si>
  <si>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</si>
  <si>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</si>
  <si>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</si>
  <si>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</si>
  <si>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</si>
  <si>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</si>
  <si>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</si>
  <si>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</si>
  <si>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</si>
  <si>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</si>
  <si>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</si>
  <si>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</si>
  <si>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</si>
  <si>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</si>
  <si>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</si>
  <si>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</si>
  <si>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</si>
  <si>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</si>
  <si>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</si>
  <si>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</si>
  <si>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</si>
  <si>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</si>
  <si>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</si>
  <si>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</si>
  <si>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</si>
  <si>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</si>
  <si>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</si>
  <si>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</si>
  <si>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</si>
  <si>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</si>
  <si>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</si>
  <si>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</si>
  <si>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</si>
  <si>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</si>
  <si>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</si>
  <si>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</si>
  <si>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</si>
  <si>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</si>
  <si>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</si>
  <si>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</si>
  <si>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</si>
  <si>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</si>
  <si>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</si>
  <si>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</si>
  <si>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</si>
  <si>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</si>
  <si>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</si>
  <si>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</si>
  <si>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</si>
  <si>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</si>
  <si>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</si>
  <si>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</si>
  <si>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</si>
  <si>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</si>
  <si>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</si>
  <si>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</si>
  <si>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</si>
  <si>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</si>
  <si>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</si>
  <si>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</si>
  <si>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</si>
  <si>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</si>
  <si>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</si>
  <si>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</si>
  <si>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</si>
  <si>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</si>
  <si>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</si>
  <si>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</si>
  <si>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</si>
  <si>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</si>
  <si>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</si>
  <si>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</si>
  <si>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</si>
  <si>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</si>
  <si>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</si>
  <si>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</si>
  <si>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</si>
  <si>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</si>
  <si>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</si>
  <si>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</si>
  <si>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</si>
  <si>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</si>
  <si>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</si>
  <si>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</si>
  <si>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</si>
  <si>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</si>
  <si>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</si>
  <si>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</si>
  <si>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</si>
  <si>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</si>
  <si>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</si>
  <si>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</si>
  <si>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</si>
  <si>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</si>
  <si>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</si>
  <si>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</si>
  <si>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</si>
  <si>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</si>
  <si>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</si>
  <si>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</si>
  <si>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</si>
  <si>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</si>
  <si>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</si>
  <si>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</si>
  <si>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</si>
  <si>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</si>
  <si>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</si>
  <si>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</si>
  <si>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</si>
  <si>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</si>
  <si>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</si>
  <si>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</si>
  <si>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</si>
  <si>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</si>
  <si>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</si>
  <si>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</si>
  <si>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</si>
  <si>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</si>
  <si>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</si>
  <si>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</si>
  <si>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</si>
  <si>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</si>
  <si>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</si>
  <si>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</si>
  <si>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</si>
  <si>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</si>
  <si>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</si>
  <si>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</si>
  <si>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</si>
  <si>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</si>
  <si>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</si>
  <si>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</si>
  <si>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</si>
  <si>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</si>
  <si>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</si>
  <si>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</si>
  <si>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</si>
  <si>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</si>
  <si>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</si>
  <si>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</si>
  <si>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</si>
  <si>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</si>
  <si>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</si>
  <si>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</si>
  <si>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</si>
  <si>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</si>
  <si>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</si>
  <si>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</si>
  <si>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</si>
  <si>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</si>
  <si>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</si>
  <si>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</si>
  <si>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</si>
  <si>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</si>
  <si>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</si>
  <si>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</si>
  <si>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</si>
  <si>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</si>
  <si>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</si>
  <si>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</si>
  <si>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</si>
  <si>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</si>
  <si>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</si>
  <si>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</si>
  <si>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</si>
  <si>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</si>
  <si>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</si>
  <si>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</si>
  <si>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</si>
  <si>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</si>
  <si>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</si>
  <si>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</si>
  <si>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</si>
  <si>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</si>
  <si>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</si>
  <si>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</si>
  <si>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</si>
  <si>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</si>
  <si>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</si>
  <si>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</si>
  <si>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</si>
  <si>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</si>
  <si>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</si>
  <si>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</si>
  <si>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</si>
  <si>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</si>
  <si>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</si>
  <si>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</si>
  <si>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</si>
  <si>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</si>
  <si>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</si>
  <si>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</si>
  <si>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</si>
  <si>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</si>
  <si>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</si>
  <si>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</si>
  <si>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</si>
  <si>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</si>
  <si>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</si>
  <si>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</si>
  <si>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</si>
  <si>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</si>
  <si>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</si>
  <si>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</si>
  <si>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</si>
  <si>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</si>
  <si>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</si>
  <si>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</si>
  <si>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</si>
  <si>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</si>
  <si>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</si>
  <si>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</si>
  <si>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</si>
  <si>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</si>
  <si>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</si>
  <si>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</si>
  <si>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</si>
  <si>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</si>
  <si>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</si>
  <si>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</si>
  <si>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</si>
  <si>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</si>
  <si>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</si>
  <si>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</si>
  <si>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</si>
  <si>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</si>
  <si>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</si>
  <si>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</si>
  <si>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</si>
  <si>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</si>
  <si>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</si>
  <si>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</si>
  <si>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</si>
  <si>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</si>
  <si>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</si>
  <si>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</si>
  <si>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</si>
  <si>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</si>
  <si>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</si>
  <si>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</si>
  <si>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</si>
  <si>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</si>
  <si>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</si>
  <si>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</si>
  <si>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</si>
  <si>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</si>
  <si>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</si>
  <si>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</si>
  <si>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</si>
  <si>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</si>
  <si>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</si>
  <si>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</si>
  <si>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</si>
  <si>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</si>
  <si>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</si>
  <si>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</si>
  <si>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</si>
  <si>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</si>
  <si>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</si>
  <si>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</si>
  <si>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</si>
  <si>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</si>
  <si>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</si>
  <si>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</si>
  <si>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</si>
  <si>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</si>
  <si>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</si>
  <si>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</si>
  <si>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</si>
  <si>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</si>
  <si>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</si>
  <si>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</si>
  <si>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</si>
  <si>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</si>
  <si>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</si>
  <si>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</si>
  <si>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</si>
  <si>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</si>
  <si>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</si>
  <si>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</si>
  <si>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</si>
  <si>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</si>
  <si>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</si>
  <si>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</si>
  <si>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</si>
  <si>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</si>
  <si>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</si>
  <si>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</si>
  <si>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</si>
  <si>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</si>
  <si>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</si>
  <si>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</si>
  <si>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</si>
  <si>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</si>
  <si>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</si>
  <si>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</si>
  <si>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</si>
  <si>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</si>
  <si>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</si>
  <si>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</si>
  <si>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</si>
  <si>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</si>
  <si>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</si>
  <si>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</si>
  <si>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</si>
  <si>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</si>
  <si>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</si>
  <si>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</si>
  <si>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</si>
  <si>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</si>
  <si>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</si>
  <si>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</si>
  <si>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</si>
  <si>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</si>
  <si>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</si>
  <si>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</si>
  <si>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</si>
  <si>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</si>
  <si>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</si>
  <si>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</si>
  <si>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</si>
  <si>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</si>
  <si>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</si>
  <si>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</si>
  <si>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</si>
  <si>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</si>
  <si>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</si>
  <si>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</si>
  <si>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</si>
  <si>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</si>
  <si>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</si>
  <si>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</si>
  <si>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</si>
  <si>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</si>
  <si>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</si>
  <si>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</si>
  <si>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</si>
  <si>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</si>
  <si>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</si>
  <si>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</si>
  <si>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</si>
  <si>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</si>
  <si>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</si>
  <si>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</si>
  <si>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</si>
  <si>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</si>
  <si>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</si>
  <si>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</si>
  <si>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</si>
  <si>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</si>
  <si>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</si>
  <si>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</si>
  <si>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</si>
  <si>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</si>
  <si>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</si>
  <si>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</si>
  <si>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</si>
  <si>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</si>
  <si>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</si>
  <si>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</si>
  <si>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</si>
  <si>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</si>
  <si>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</si>
  <si>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</si>
  <si>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</si>
  <si>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</si>
  <si>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</si>
  <si>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</si>
  <si>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</si>
  <si>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</si>
  <si>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</si>
  <si>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</si>
  <si>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</si>
  <si>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</si>
  <si>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</si>
  <si>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</si>
  <si>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</si>
  <si>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</si>
  <si>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</si>
  <si>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</si>
  <si>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</si>
  <si>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</si>
  <si>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</si>
  <si>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</si>
  <si>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</si>
  <si>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</si>
  <si>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</si>
  <si>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</si>
  <si>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</si>
  <si>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</si>
  <si>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</si>
  <si>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</si>
  <si>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</si>
  <si>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</si>
  <si>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</si>
  <si>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</si>
  <si>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</si>
  <si>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</si>
  <si>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</si>
  <si>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</si>
  <si>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</si>
  <si>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</si>
  <si>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</si>
  <si>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</si>
  <si>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</si>
  <si>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</si>
  <si>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</si>
  <si>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</si>
  <si>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</si>
  <si>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</si>
  <si>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</si>
  <si>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</si>
  <si>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</si>
  <si>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</si>
  <si>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</si>
  <si>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</si>
  <si>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</si>
  <si>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</si>
  <si>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</si>
  <si>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</si>
  <si>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</si>
  <si>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</si>
  <si>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</si>
  <si>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</si>
  <si>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</si>
  <si>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</si>
  <si>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</si>
  <si>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</si>
  <si>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</si>
  <si>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</si>
  <si>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</si>
  <si>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</si>
  <si>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</si>
  <si>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</si>
  <si>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</si>
  <si>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</si>
  <si>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</si>
  <si>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</si>
  <si>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</si>
  <si>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</si>
  <si>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</si>
  <si>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</si>
  <si>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</si>
  <si>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</si>
  <si>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</si>
  <si>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</si>
  <si>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</si>
  <si>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</si>
  <si>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</si>
  <si>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</si>
  <si>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</si>
  <si>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</si>
  <si>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</si>
  <si>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</si>
  <si>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</si>
  <si>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</si>
  <si>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</si>
  <si>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</si>
  <si>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</si>
  <si>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</si>
  <si>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</si>
  <si>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</si>
  <si>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</si>
  <si>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</si>
  <si>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</si>
  <si>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</si>
  <si>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</si>
  <si>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</si>
  <si>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</si>
  <si>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</si>
  <si>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</si>
  <si>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</si>
  <si>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</si>
  <si>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</si>
  <si>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</si>
  <si>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</si>
  <si>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</si>
  <si>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</si>
  <si>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</si>
  <si>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</si>
  <si>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</si>
  <si>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</si>
  <si>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</si>
  <si>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</si>
  <si>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</si>
  <si>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</si>
  <si>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</si>
  <si>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</si>
  <si>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</si>
  <si>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</si>
  <si>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</si>
  <si>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</si>
  <si>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</si>
  <si>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</si>
  <si>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</si>
  <si>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</si>
  <si>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</si>
  <si>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</si>
  <si>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</si>
  <si>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</si>
  <si>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</si>
  <si>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</si>
  <si>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</si>
  <si>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</si>
  <si>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</si>
  <si>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</si>
  <si>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</si>
  <si>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</si>
  <si>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</si>
  <si>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</si>
  <si>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</si>
  <si>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</si>
  <si>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</si>
  <si>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</si>
  <si>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</si>
  <si>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</si>
  <si>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</si>
  <si>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</si>
  <si>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</si>
  <si>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</si>
  <si>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</si>
  <si>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</si>
  <si>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</si>
  <si>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</si>
  <si>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</si>
  <si>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</si>
  <si>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</si>
  <si>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</si>
  <si>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</si>
  <si>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</si>
  <si>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</si>
  <si>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</si>
  <si>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</si>
  <si>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</si>
  <si>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</si>
  <si>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</si>
  <si>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</si>
  <si>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</si>
  <si>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</si>
  <si>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</si>
  <si>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</si>
  <si>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</si>
  <si>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</si>
  <si>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</si>
  <si>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</si>
  <si>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</si>
  <si>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</si>
  <si>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</si>
  <si>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</si>
  <si>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</si>
  <si>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</si>
  <si>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</si>
  <si>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</si>
  <si>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</si>
  <si>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</si>
  <si>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</si>
  <si>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</si>
  <si>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</si>
  <si>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</si>
  <si>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</si>
  <si>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</si>
  <si>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</si>
  <si>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</si>
  <si>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</si>
  <si>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</si>
  <si>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</si>
  <si>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</si>
  <si>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</si>
  <si>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</si>
  <si>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</si>
  <si>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</si>
  <si>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</si>
  <si>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</si>
  <si>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</si>
  <si>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</si>
  <si>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</si>
  <si>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</si>
  <si>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</si>
  <si>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</si>
  <si>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</si>
  <si>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</si>
  <si>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</si>
  <si>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</si>
  <si>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</si>
  <si>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</si>
  <si>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</si>
  <si>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</si>
  <si>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</si>
  <si>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</si>
  <si>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</si>
  <si>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</si>
  <si>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</si>
  <si>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</si>
  <si>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</si>
  <si>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</si>
  <si>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</si>
  <si>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</si>
  <si>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</si>
  <si>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</si>
  <si>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</si>
  <si>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</si>
  <si>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</si>
  <si>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</si>
  <si>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</si>
  <si>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</si>
  <si>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</si>
  <si>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</si>
  <si>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</si>
  <si>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</si>
  <si>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</si>
  <si>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</si>
  <si>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</si>
  <si>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</si>
  <si>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</si>
  <si>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</si>
  <si>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</si>
  <si>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</si>
  <si>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</si>
  <si>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</si>
  <si>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</si>
  <si>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</si>
  <si>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</si>
  <si>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</si>
  <si>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</si>
  <si>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</si>
  <si>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</si>
  <si>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</si>
  <si>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</si>
  <si>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</si>
  <si>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</si>
  <si>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</si>
  <si>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</si>
  <si>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</si>
  <si>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</si>
  <si>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</si>
  <si>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</si>
  <si>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</si>
  <si>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</si>
  <si>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</si>
  <si>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</si>
  <si>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</si>
  <si>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</si>
  <si>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</si>
  <si>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</si>
  <si>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</si>
  <si>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</si>
  <si>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</si>
  <si>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</si>
  <si>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</si>
  <si>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</si>
  <si>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</si>
  <si>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</si>
  <si>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</si>
  <si>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</si>
  <si>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</si>
  <si>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</si>
  <si>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</si>
  <si>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</si>
  <si>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</si>
  <si>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</si>
  <si>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</si>
  <si>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</si>
  <si>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</si>
  <si>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</si>
  <si>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</si>
  <si>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</si>
  <si>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</si>
  <si>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</si>
  <si>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</si>
  <si>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</si>
  <si>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</si>
  <si>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</si>
  <si>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</si>
  <si>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</si>
  <si>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</si>
  <si>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</si>
  <si>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</si>
  <si>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</si>
  <si>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</si>
  <si>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</si>
  <si>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</si>
  <si>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</si>
  <si>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</si>
  <si>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</si>
  <si>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</si>
  <si>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</si>
  <si>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</si>
  <si>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</si>
  <si>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</si>
  <si>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</si>
  <si>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</si>
  <si>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</si>
  <si>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</si>
  <si>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</si>
  <si>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</si>
  <si>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</si>
  <si>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</si>
  <si>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</si>
  <si>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</si>
  <si>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</si>
  <si>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</si>
  <si>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</si>
  <si>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</si>
  <si>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</si>
  <si>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</si>
  <si>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</si>
  <si>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</si>
  <si>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</si>
  <si>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</si>
  <si>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</si>
  <si>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</si>
  <si>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</si>
  <si>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</si>
  <si>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</si>
  <si>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</si>
  <si>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</si>
  <si>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</si>
  <si>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</si>
  <si>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</si>
  <si>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</si>
  <si>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</si>
  <si>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</si>
  <si>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</si>
  <si>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</si>
  <si>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</si>
  <si>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</si>
  <si>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</si>
  <si>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</si>
  <si>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</si>
  <si>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</si>
  <si>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</si>
  <si>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</si>
  <si>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</si>
  <si>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</si>
  <si>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</si>
  <si>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</si>
  <si>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</si>
  <si>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</si>
  <si>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</si>
  <si>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</si>
  <si>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</si>
  <si>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</si>
  <si>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</si>
  <si>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</si>
  <si>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</si>
  <si>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</si>
  <si>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</si>
  <si>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</si>
  <si>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</si>
  <si>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</si>
  <si>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</si>
  <si>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</si>
  <si>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</si>
  <si>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</si>
  <si>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</si>
  <si>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</si>
  <si>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</si>
  <si>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</si>
  <si>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</si>
  <si>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</si>
  <si>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</si>
  <si>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</si>
  <si>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</si>
  <si>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</si>
  <si>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</si>
  <si>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</si>
  <si>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</si>
  <si>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</si>
  <si>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</si>
  <si>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</si>
  <si>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</si>
  <si>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</si>
  <si>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</si>
  <si>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</si>
  <si>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</si>
  <si>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</si>
  <si>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</si>
  <si>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</si>
  <si>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</si>
  <si>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</si>
  <si>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</si>
  <si>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</si>
  <si>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</si>
  <si>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</si>
  <si>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</si>
  <si>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</si>
  <si>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</si>
  <si>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</si>
  <si>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</si>
  <si>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</si>
  <si>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</si>
  <si>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</si>
  <si>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</si>
  <si>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</si>
  <si>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</si>
  <si>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</si>
  <si>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</si>
  <si>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</si>
  <si>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</si>
  <si>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</si>
  <si>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</si>
  <si>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</si>
  <si>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</si>
  <si>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</si>
  <si>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</si>
  <si>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</si>
  <si>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</si>
  <si>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</si>
  <si>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</si>
  <si>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</si>
  <si>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</si>
  <si>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</si>
  <si>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</si>
  <si>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</si>
  <si>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</si>
  <si>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</si>
  <si>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</si>
  <si>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</si>
  <si>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</si>
  <si>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</si>
  <si>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</si>
  <si>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</si>
  <si>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</si>
  <si>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</si>
  <si>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</si>
  <si>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</si>
  <si>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</si>
  <si>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</si>
  <si>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</si>
  <si>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</si>
  <si>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</si>
  <si>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</si>
  <si>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</si>
  <si>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</si>
  <si>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</si>
  <si>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</si>
  <si>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</si>
  <si>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</si>
  <si>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</si>
  <si>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</si>
  <si>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</si>
  <si>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</si>
  <si>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</si>
  <si>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</si>
  <si>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</si>
  <si>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</si>
  <si>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</si>
  <si>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</si>
  <si>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</si>
  <si>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</si>
  <si>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</si>
  <si>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</si>
  <si>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</si>
  <si>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</si>
  <si>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</si>
  <si>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</si>
  <si>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</si>
  <si>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</si>
  <si>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</si>
  <si>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</si>
  <si>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</si>
  <si>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</si>
  <si>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</si>
  <si>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</si>
  <si>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</si>
  <si>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</si>
  <si>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</si>
  <si>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</si>
  <si>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</si>
  <si>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</si>
  <si>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</si>
  <si>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</si>
  <si>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</si>
  <si>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</si>
  <si>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</si>
  <si>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</si>
  <si>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</si>
  <si>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</si>
  <si>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</si>
  <si>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</si>
  <si>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</si>
  <si>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</si>
  <si>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</si>
  <si>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</si>
  <si>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</si>
  <si>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</si>
  <si>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</si>
  <si>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</si>
  <si>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</si>
  <si>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</si>
  <si>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</si>
  <si>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</si>
  <si>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</si>
  <si>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</si>
  <si>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</si>
  <si>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</si>
  <si>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</si>
  <si>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</si>
  <si>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</si>
  <si>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</si>
  <si>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</si>
  <si>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</si>
  <si>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</si>
  <si>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</si>
  <si>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</si>
  <si>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</si>
  <si>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</si>
  <si>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</si>
  <si>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</si>
  <si>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</si>
  <si>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</si>
  <si>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</si>
  <si>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</si>
  <si>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</si>
  <si>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</si>
  <si>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</si>
  <si>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</si>
  <si>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</si>
  <si>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</si>
  <si>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</si>
  <si>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</si>
  <si>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</si>
  <si>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</si>
  <si>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</si>
  <si>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</si>
  <si>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</si>
  <si>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</si>
  <si>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</si>
  <si>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</si>
  <si>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</si>
  <si>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</si>
  <si>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</si>
  <si>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</si>
  <si>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</si>
  <si>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</si>
  <si>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</si>
  <si>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</si>
  <si>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</si>
  <si>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</si>
  <si>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</si>
  <si>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</si>
  <si>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</si>
  <si>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</si>
  <si>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</si>
  <si>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</si>
  <si>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2021-13-20000021.0</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</si>
  <si>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</si>
  <si>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</si>
  <si>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</si>
  <si>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</si>
  <si>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</si>
  <si>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</si>
  <si>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</si>
  <si>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</si>
  <si>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</si>
  <si>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</si>
  <si>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</si>
  <si>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</si>
  <si>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</si>
  <si>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</si>
  <si>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</si>
  <si>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</si>
  <si>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</si>
  <si>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</si>
  <si>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</si>
  <si>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</si>
  <si>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</si>
  <si>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</si>
  <si>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</si>
  <si>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</si>
  <si>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</si>
  <si>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</si>
  <si>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</si>
  <si>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</si>
  <si>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</si>
  <si>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</si>
  <si>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</si>
  <si>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</si>
  <si>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</si>
  <si>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</si>
  <si>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</si>
  <si>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</si>
  <si>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</si>
  <si>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</si>
  <si>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</si>
  <si>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</si>
  <si>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</si>
  <si>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</si>
  <si>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</si>
  <si>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</si>
  <si>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</si>
  <si>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</si>
  <si>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</si>
  <si>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</si>
  <si>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</si>
  <si>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</si>
  <si>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</si>
  <si>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</si>
  <si>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</si>
  <si>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</si>
  <si>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</si>
  <si>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</si>
  <si>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</si>
  <si>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</si>
  <si>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</si>
  <si>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</si>
  <si>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</si>
  <si>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</si>
  <si>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</si>
  <si>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</si>
  <si>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</si>
  <si>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</si>
  <si>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</si>
  <si>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</si>
  <si>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</si>
  <si>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</si>
  <si>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</si>
  <si>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</si>
  <si>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</si>
  <si>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</si>
  <si>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</si>
  <si>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</si>
  <si>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</si>
  <si>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</si>
  <si>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</si>
  <si>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7402-2015</t>
  </si>
  <si>
    <t>Aunar esfuerzos y recursos tecnicos, fisicos, administrativos y economicos entre las partes para atender integralmente en la modalidad institucional a niños y niñas en primera infancia de la ciudad de cartagena que pertenezcan a poblaciòn en condiciones de vulnerabilidad en el marco de la estrategia nacional para la atenciòn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</si>
</sst>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0" xfId="0" applyBorder="1" applyAlignment="1">
      <alignment horizontal="left" vertical="center"/>
    </xf>
    <xf numFmtId="0" fontId="0" fillId="0" borderId="34" xfId="0" applyBorder="1" applyAlignment="1">
      <alignment horizontal="left" vertical="center"/>
    </xf>
    <xf numFmtId="0" fontId="18" fillId="0" borderId="5"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94" t="s">
        <v>2640</v>
      </c>
      <c r="M2" s="194"/>
      <c r="N2" s="187" t="s">
        <v>2641</v>
      </c>
      <c r="O2" s="188"/>
    </row>
    <row r="3" spans="1:20" ht="33" customHeight="1" x14ac:dyDescent="0.25">
      <c r="A3" s="9"/>
      <c r="B3" s="8"/>
      <c r="C3" s="208"/>
      <c r="D3" s="209"/>
      <c r="E3" s="209"/>
      <c r="F3" s="209"/>
      <c r="G3" s="209"/>
      <c r="H3" s="209"/>
      <c r="I3" s="209"/>
      <c r="J3" s="209"/>
      <c r="K3" s="209"/>
      <c r="L3" s="189" t="s">
        <v>1</v>
      </c>
      <c r="M3" s="189"/>
      <c r="N3" s="189" t="s">
        <v>2642</v>
      </c>
      <c r="O3" s="191"/>
    </row>
    <row r="4" spans="1:20" ht="24.75" customHeight="1" thickBot="1" x14ac:dyDescent="0.3">
      <c r="A4" s="10"/>
      <c r="B4" s="12"/>
      <c r="C4" s="210"/>
      <c r="D4" s="211"/>
      <c r="E4" s="211"/>
      <c r="F4" s="211"/>
      <c r="G4" s="211"/>
      <c r="H4" s="211"/>
      <c r="I4" s="211"/>
      <c r="J4" s="211"/>
      <c r="K4" s="211"/>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5" t="str">
        <f>HYPERLINK("#MI_Oferente_Singular!A114","CAPACIDAD RESIDUAL")</f>
        <v>CAPACIDAD RESIDUAL</v>
      </c>
      <c r="F8" s="196"/>
      <c r="G8" s="19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5" t="str">
        <f>HYPERLINK("#MI_Oferente_Singular!A162","TALENTO HUMANO")</f>
        <v>TALENTO HUMANO</v>
      </c>
      <c r="F9" s="196"/>
      <c r="G9" s="19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5" t="str">
        <f>HYPERLINK("#MI_Oferente_Singular!F162","INFRAESTRUCTURA")</f>
        <v>INFRAESTRUCTURA</v>
      </c>
      <c r="F10" s="196"/>
      <c r="G10" s="19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208</v>
      </c>
      <c r="I15" s="32" t="s">
        <v>2624</v>
      </c>
      <c r="J15" s="108" t="s">
        <v>2626</v>
      </c>
      <c r="L15" s="212" t="s">
        <v>8</v>
      </c>
      <c r="M15" s="21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3"/>
      <c r="I20" s="142" t="s">
        <v>208</v>
      </c>
      <c r="J20" s="143" t="s">
        <v>221</v>
      </c>
      <c r="K20" s="144">
        <v>1466491100</v>
      </c>
      <c r="L20" s="145">
        <v>44242</v>
      </c>
      <c r="M20" s="145">
        <v>44561</v>
      </c>
      <c r="N20" s="128">
        <f>+(M20-L20)/30</f>
        <v>10.633333333333333</v>
      </c>
      <c r="O20" s="131"/>
      <c r="U20" s="127"/>
      <c r="V20" s="105">
        <f ca="1">NOW()</f>
        <v>44194.559818055553</v>
      </c>
      <c r="W20" s="105">
        <f ca="1">NOW()</f>
        <v>44194.559818055553</v>
      </c>
    </row>
    <row r="21" spans="1:23" ht="30" customHeight="1" outlineLevel="1" x14ac:dyDescent="0.25">
      <c r="A21" s="9"/>
      <c r="B21" s="71"/>
      <c r="C21" s="5"/>
      <c r="D21" s="5"/>
      <c r="E21" s="5"/>
      <c r="F21" s="5"/>
      <c r="G21" s="5"/>
      <c r="H21" s="70"/>
      <c r="I21" s="142" t="s">
        <v>208</v>
      </c>
      <c r="J21" s="143" t="s">
        <v>244</v>
      </c>
      <c r="K21" s="144">
        <v>1466491100</v>
      </c>
      <c r="L21" s="145">
        <v>44242</v>
      </c>
      <c r="M21" s="145">
        <v>44561</v>
      </c>
      <c r="N21" s="128">
        <f t="shared" ref="N21:N35" si="0">+(M21-L21)/30</f>
        <v>10.633333333333333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174" t="str">
        <f>VLOOKUP(B20,EAS!A2:B1439,2,0)</f>
        <v>FUNDACION DE LA COMUNIDAD UNIDA GUSTAVO MARTINEZ CAFFYN</v>
      </c>
      <c r="C38" s="174"/>
      <c r="D38" s="174"/>
      <c r="E38" s="174"/>
      <c r="F38" s="174"/>
      <c r="G38" s="5"/>
      <c r="H38" s="125"/>
      <c r="I38" s="190" t="s">
        <v>7</v>
      </c>
      <c r="J38" s="190"/>
      <c r="K38" s="190"/>
      <c r="L38" s="190"/>
      <c r="M38" s="190"/>
      <c r="N38" s="190"/>
      <c r="O38" s="126"/>
    </row>
    <row r="39" spans="1:16" ht="42.95" customHeight="1" thickBot="1" x14ac:dyDescent="0.3">
      <c r="A39" s="10"/>
      <c r="B39" s="11"/>
      <c r="C39" s="11"/>
      <c r="D39" s="11"/>
      <c r="E39" s="11"/>
      <c r="F39" s="11"/>
      <c r="G39" s="11"/>
      <c r="H39" s="10"/>
      <c r="I39" s="172" t="s">
        <v>2755</v>
      </c>
      <c r="J39" s="172"/>
      <c r="K39" s="172"/>
      <c r="L39" s="172"/>
      <c r="M39" s="172"/>
      <c r="N39" s="172"/>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175" t="s">
        <v>2654</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2677</v>
      </c>
      <c r="C48" s="110" t="s">
        <v>31</v>
      </c>
      <c r="D48" s="115" t="s">
        <v>2678</v>
      </c>
      <c r="E48" s="170">
        <v>41262</v>
      </c>
      <c r="F48" s="170">
        <v>42004</v>
      </c>
      <c r="G48" s="153">
        <f>IF(AND(E48&lt;&gt;"",F48&lt;&gt;""),((F48-E48)/30),"")</f>
        <v>24.733333333333334</v>
      </c>
      <c r="H48" s="116" t="s">
        <v>2691</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2677</v>
      </c>
      <c r="C49" s="110" t="s">
        <v>31</v>
      </c>
      <c r="D49" s="115" t="s">
        <v>2679</v>
      </c>
      <c r="E49" s="170">
        <v>42720</v>
      </c>
      <c r="F49" s="170">
        <v>43084</v>
      </c>
      <c r="G49" s="153">
        <f t="shared" ref="G49:G50" si="2">IF(AND(E49&lt;&gt;"",F49&lt;&gt;""),((F49-E49)/30),"")</f>
        <v>12.133333333333333</v>
      </c>
      <c r="H49" s="116" t="s">
        <v>2692</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2677</v>
      </c>
      <c r="C50" s="110" t="s">
        <v>31</v>
      </c>
      <c r="D50" s="115" t="s">
        <v>2680</v>
      </c>
      <c r="E50" s="170">
        <v>42720</v>
      </c>
      <c r="F50" s="170">
        <v>43084</v>
      </c>
      <c r="G50" s="153">
        <f t="shared" si="2"/>
        <v>12.133333333333333</v>
      </c>
      <c r="H50" s="116" t="s">
        <v>2693</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2677</v>
      </c>
      <c r="C51" s="110" t="s">
        <v>31</v>
      </c>
      <c r="D51" s="115" t="s">
        <v>2681</v>
      </c>
      <c r="E51" s="170">
        <v>42401</v>
      </c>
      <c r="F51" s="170">
        <v>42674</v>
      </c>
      <c r="G51" s="153">
        <f t="shared" ref="G51:G107" si="3">IF(AND(E51&lt;&gt;"",F51&lt;&gt;""),((F51-E51)/30),"")</f>
        <v>9.1</v>
      </c>
      <c r="H51" s="116" t="s">
        <v>2693</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2677</v>
      </c>
      <c r="C52" s="110" t="s">
        <v>31</v>
      </c>
      <c r="D52" s="115" t="s">
        <v>2682</v>
      </c>
      <c r="E52" s="170">
        <v>42675</v>
      </c>
      <c r="F52" s="170">
        <v>42719</v>
      </c>
      <c r="G52" s="153">
        <f t="shared" si="3"/>
        <v>1.4666666666666666</v>
      </c>
      <c r="H52" s="116" t="s">
        <v>2693</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2677</v>
      </c>
      <c r="C53" s="110" t="s">
        <v>31</v>
      </c>
      <c r="D53" s="115" t="s">
        <v>2683</v>
      </c>
      <c r="E53" s="170">
        <v>42675</v>
      </c>
      <c r="F53" s="170">
        <v>42719</v>
      </c>
      <c r="G53" s="153">
        <f t="shared" si="3"/>
        <v>1.4666666666666666</v>
      </c>
      <c r="H53" s="116" t="s">
        <v>2693</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2677</v>
      </c>
      <c r="C54" s="110" t="s">
        <v>31</v>
      </c>
      <c r="D54" s="115" t="s">
        <v>2684</v>
      </c>
      <c r="E54" s="170">
        <v>42678</v>
      </c>
      <c r="F54" s="170">
        <v>42719</v>
      </c>
      <c r="G54" s="153">
        <f t="shared" si="3"/>
        <v>1.3666666666666667</v>
      </c>
      <c r="H54" s="116" t="s">
        <v>2693</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2677</v>
      </c>
      <c r="C55" s="110" t="s">
        <v>31</v>
      </c>
      <c r="D55" s="115" t="s">
        <v>2685</v>
      </c>
      <c r="E55" s="170">
        <v>43085</v>
      </c>
      <c r="F55" s="170">
        <v>43404</v>
      </c>
      <c r="G55" s="153">
        <f t="shared" si="3"/>
        <v>10.633333333333333</v>
      </c>
      <c r="H55" s="116" t="s">
        <v>2694</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2677</v>
      </c>
      <c r="C56" s="110" t="s">
        <v>31</v>
      </c>
      <c r="D56" s="115" t="s">
        <v>2686</v>
      </c>
      <c r="E56" s="170">
        <v>43085</v>
      </c>
      <c r="F56" s="170">
        <v>43312</v>
      </c>
      <c r="G56" s="153">
        <f t="shared" si="3"/>
        <v>7.5666666666666664</v>
      </c>
      <c r="H56" s="116" t="s">
        <v>2693</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2677</v>
      </c>
      <c r="C57" s="65" t="s">
        <v>31</v>
      </c>
      <c r="D57" s="115" t="s">
        <v>2687</v>
      </c>
      <c r="E57" s="170">
        <v>43486</v>
      </c>
      <c r="F57" s="170">
        <v>43738</v>
      </c>
      <c r="G57" s="153">
        <f t="shared" si="3"/>
        <v>8.4</v>
      </c>
      <c r="H57" s="116" t="s">
        <v>2693</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2677</v>
      </c>
      <c r="C58" s="65" t="s">
        <v>31</v>
      </c>
      <c r="D58" s="115" t="s">
        <v>2688</v>
      </c>
      <c r="E58" s="170">
        <v>43486</v>
      </c>
      <c r="F58" s="170">
        <v>43799</v>
      </c>
      <c r="G58" s="153">
        <f t="shared" si="3"/>
        <v>10.433333333333334</v>
      </c>
      <c r="H58" s="116" t="s">
        <v>2693</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2677</v>
      </c>
      <c r="C59" s="65" t="s">
        <v>31</v>
      </c>
      <c r="D59" s="115" t="s">
        <v>2689</v>
      </c>
      <c r="E59" s="170">
        <v>43733</v>
      </c>
      <c r="F59" s="170">
        <v>43822</v>
      </c>
      <c r="G59" s="153">
        <f t="shared" si="3"/>
        <v>2.9666666666666668</v>
      </c>
      <c r="H59" s="116" t="s">
        <v>2695</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2677</v>
      </c>
      <c r="C60" s="65" t="s">
        <v>31</v>
      </c>
      <c r="D60" s="115" t="s">
        <v>2690</v>
      </c>
      <c r="E60" s="170">
        <v>42401</v>
      </c>
      <c r="F60" s="170">
        <v>42674</v>
      </c>
      <c r="G60" s="153">
        <f t="shared" si="3"/>
        <v>9.1</v>
      </c>
      <c r="H60" s="116" t="s">
        <v>2696</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2697</v>
      </c>
      <c r="C61" s="118" t="s">
        <v>31</v>
      </c>
      <c r="D61" s="115" t="s">
        <v>2698</v>
      </c>
      <c r="E61" s="115" t="s">
        <v>2714</v>
      </c>
      <c r="F61" s="115" t="s">
        <v>2715</v>
      </c>
      <c r="G61" s="153">
        <f t="shared" si="3"/>
        <v>7.1333333333333337</v>
      </c>
      <c r="H61" s="116" t="s">
        <v>2736</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2697</v>
      </c>
      <c r="C62" s="118" t="s">
        <v>31</v>
      </c>
      <c r="D62" s="115" t="s">
        <v>2699</v>
      </c>
      <c r="E62" s="115" t="s">
        <v>2714</v>
      </c>
      <c r="F62" s="115" t="s">
        <v>2715</v>
      </c>
      <c r="G62" s="153">
        <f t="shared" si="3"/>
        <v>7.1333333333333337</v>
      </c>
      <c r="H62" s="116" t="s">
        <v>2736</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2697</v>
      </c>
      <c r="C63" s="118" t="s">
        <v>31</v>
      </c>
      <c r="D63" s="115" t="s">
        <v>2700</v>
      </c>
      <c r="E63" s="115" t="s">
        <v>2716</v>
      </c>
      <c r="F63" s="115" t="s">
        <v>2717</v>
      </c>
      <c r="G63" s="153">
        <f t="shared" si="3"/>
        <v>10.6</v>
      </c>
      <c r="H63" s="116" t="s">
        <v>2736</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2697</v>
      </c>
      <c r="C64" s="118" t="s">
        <v>31</v>
      </c>
      <c r="D64" s="115" t="s">
        <v>2701</v>
      </c>
      <c r="E64" s="115" t="s">
        <v>2718</v>
      </c>
      <c r="F64" s="115" t="s">
        <v>2719</v>
      </c>
      <c r="G64" s="153">
        <f t="shared" si="3"/>
        <v>9</v>
      </c>
      <c r="H64" s="116" t="s">
        <v>2736</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2697</v>
      </c>
      <c r="C65" s="118" t="s">
        <v>31</v>
      </c>
      <c r="D65" s="115" t="s">
        <v>2702</v>
      </c>
      <c r="E65" s="115" t="s">
        <v>2720</v>
      </c>
      <c r="F65" s="115" t="s">
        <v>2721</v>
      </c>
      <c r="G65" s="153">
        <f t="shared" si="3"/>
        <v>11.133333333333333</v>
      </c>
      <c r="H65" s="116" t="s">
        <v>2736</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2697</v>
      </c>
      <c r="C66" s="118" t="s">
        <v>31</v>
      </c>
      <c r="D66" s="115" t="s">
        <v>2703</v>
      </c>
      <c r="E66" s="115" t="s">
        <v>2722</v>
      </c>
      <c r="F66" s="115" t="s">
        <v>2723</v>
      </c>
      <c r="G66" s="153">
        <f t="shared" si="3"/>
        <v>11.066666666666666</v>
      </c>
      <c r="H66" s="116" t="s">
        <v>2736</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2697</v>
      </c>
      <c r="C67" s="118" t="s">
        <v>31</v>
      </c>
      <c r="D67" s="115" t="s">
        <v>2704</v>
      </c>
      <c r="E67" s="115" t="s">
        <v>2724</v>
      </c>
      <c r="F67" s="115" t="s">
        <v>2725</v>
      </c>
      <c r="G67" s="153">
        <f t="shared" si="3"/>
        <v>10.866666666666667</v>
      </c>
      <c r="H67" s="116" t="s">
        <v>2736</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2697</v>
      </c>
      <c r="C68" s="118" t="s">
        <v>31</v>
      </c>
      <c r="D68" s="115" t="s">
        <v>2705</v>
      </c>
      <c r="E68" s="115" t="s">
        <v>2726</v>
      </c>
      <c r="F68" s="115" t="s">
        <v>2727</v>
      </c>
      <c r="G68" s="153">
        <f t="shared" si="3"/>
        <v>7.166666666666667</v>
      </c>
      <c r="H68" s="116" t="s">
        <v>2736</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2697</v>
      </c>
      <c r="C69" s="118" t="s">
        <v>31</v>
      </c>
      <c r="D69" s="115" t="s">
        <v>2706</v>
      </c>
      <c r="E69" s="115" t="s">
        <v>2728</v>
      </c>
      <c r="F69" s="115" t="s">
        <v>2729</v>
      </c>
      <c r="G69" s="153">
        <f t="shared" si="3"/>
        <v>5.6333333333333337</v>
      </c>
      <c r="H69" s="116" t="s">
        <v>2736</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2697</v>
      </c>
      <c r="C70" s="118" t="s">
        <v>31</v>
      </c>
      <c r="D70" s="115" t="s">
        <v>2707</v>
      </c>
      <c r="E70" s="115" t="s">
        <v>2730</v>
      </c>
      <c r="F70" s="115" t="s">
        <v>2731</v>
      </c>
      <c r="G70" s="153">
        <f t="shared" si="3"/>
        <v>5.2333333333333334</v>
      </c>
      <c r="H70" s="116" t="s">
        <v>2736</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2697</v>
      </c>
      <c r="C71" s="118" t="s">
        <v>31</v>
      </c>
      <c r="D71" s="115" t="s">
        <v>2708</v>
      </c>
      <c r="E71" s="115" t="s">
        <v>2732</v>
      </c>
      <c r="F71" s="115" t="s">
        <v>2733</v>
      </c>
      <c r="G71" s="153">
        <f t="shared" si="3"/>
        <v>5.666666666666667</v>
      </c>
      <c r="H71" s="116" t="s">
        <v>2736</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2697</v>
      </c>
      <c r="C72" s="118" t="s">
        <v>31</v>
      </c>
      <c r="D72" s="115" t="s">
        <v>2709</v>
      </c>
      <c r="E72" s="115" t="s">
        <v>2734</v>
      </c>
      <c r="F72" s="115" t="s">
        <v>2735</v>
      </c>
      <c r="G72" s="153">
        <f t="shared" si="3"/>
        <v>9.1</v>
      </c>
      <c r="H72" s="116" t="s">
        <v>2736</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2697</v>
      </c>
      <c r="C73" s="118" t="s">
        <v>31</v>
      </c>
      <c r="D73" s="115" t="s">
        <v>2710</v>
      </c>
      <c r="E73" s="138">
        <v>42431</v>
      </c>
      <c r="F73" s="138">
        <v>42704</v>
      </c>
      <c r="G73" s="153">
        <f t="shared" si="3"/>
        <v>9.1</v>
      </c>
      <c r="H73" s="116" t="s">
        <v>2736</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2697</v>
      </c>
      <c r="C74" s="118" t="s">
        <v>31</v>
      </c>
      <c r="D74" s="115" t="s">
        <v>2711</v>
      </c>
      <c r="E74" s="138">
        <v>42797</v>
      </c>
      <c r="F74" s="138">
        <v>43069</v>
      </c>
      <c r="G74" s="153">
        <f t="shared" si="3"/>
        <v>9.0666666666666664</v>
      </c>
      <c r="H74" s="116" t="s">
        <v>2736</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2697</v>
      </c>
      <c r="C75" s="118" t="s">
        <v>31</v>
      </c>
      <c r="D75" s="115" t="s">
        <v>2712</v>
      </c>
      <c r="E75" s="115" t="s">
        <v>2737</v>
      </c>
      <c r="F75" s="115" t="s">
        <v>2738</v>
      </c>
      <c r="G75" s="153">
        <f t="shared" si="3"/>
        <v>11.366666666666667</v>
      </c>
      <c r="H75" s="116" t="s">
        <v>2736</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2697</v>
      </c>
      <c r="C76" s="118" t="s">
        <v>31</v>
      </c>
      <c r="D76" s="115" t="s">
        <v>2713</v>
      </c>
      <c r="E76" s="115" t="s">
        <v>2739</v>
      </c>
      <c r="F76" s="115" t="s">
        <v>2740</v>
      </c>
      <c r="G76" s="153">
        <f t="shared" si="3"/>
        <v>5.3666666666666663</v>
      </c>
      <c r="H76" s="116" t="s">
        <v>2736</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2677</v>
      </c>
      <c r="C77" s="118" t="s">
        <v>31</v>
      </c>
      <c r="D77" s="115" t="s">
        <v>2741</v>
      </c>
      <c r="E77" s="170">
        <v>43922</v>
      </c>
      <c r="F77" s="170">
        <v>44165</v>
      </c>
      <c r="G77" s="153">
        <f t="shared" si="3"/>
        <v>8.1</v>
      </c>
      <c r="H77" s="116" t="s">
        <v>2747</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2677</v>
      </c>
      <c r="C78" s="118" t="s">
        <v>31</v>
      </c>
      <c r="D78" s="115" t="s">
        <v>2742</v>
      </c>
      <c r="E78" s="171">
        <v>43922</v>
      </c>
      <c r="F78" s="171">
        <v>44165</v>
      </c>
      <c r="G78" s="153">
        <f t="shared" si="3"/>
        <v>8.1</v>
      </c>
      <c r="H78" s="116" t="s">
        <v>2747</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2677</v>
      </c>
      <c r="C79" s="118" t="s">
        <v>31</v>
      </c>
      <c r="D79" s="115" t="s">
        <v>2743</v>
      </c>
      <c r="E79" s="171">
        <v>43884</v>
      </c>
      <c r="F79" s="171">
        <v>44165</v>
      </c>
      <c r="G79" s="153">
        <f t="shared" si="3"/>
        <v>9.3666666666666671</v>
      </c>
      <c r="H79" s="116" t="s">
        <v>2694</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2677</v>
      </c>
      <c r="C80" s="118" t="s">
        <v>31</v>
      </c>
      <c r="D80" s="115" t="s">
        <v>2744</v>
      </c>
      <c r="E80" s="171">
        <v>43887</v>
      </c>
      <c r="F80" s="171">
        <v>44195</v>
      </c>
      <c r="G80" s="153">
        <f t="shared" si="3"/>
        <v>10.266666666666667</v>
      </c>
      <c r="H80" s="116" t="s">
        <v>2694</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2677</v>
      </c>
      <c r="C81" s="118" t="s">
        <v>31</v>
      </c>
      <c r="D81" s="115" t="s">
        <v>2743</v>
      </c>
      <c r="E81" s="171" t="s">
        <v>2745</v>
      </c>
      <c r="F81" s="171" t="s">
        <v>2746</v>
      </c>
      <c r="G81" s="153">
        <f t="shared" si="3"/>
        <v>9.3666666666666671</v>
      </c>
      <c r="H81" s="116" t="s">
        <v>2694</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2677</v>
      </c>
      <c r="C82" s="118" t="s">
        <v>31</v>
      </c>
      <c r="D82" s="115" t="s">
        <v>2742</v>
      </c>
      <c r="E82" s="171">
        <v>43922</v>
      </c>
      <c r="F82" s="171">
        <v>44165</v>
      </c>
      <c r="G82" s="153">
        <f t="shared" si="3"/>
        <v>8.1</v>
      </c>
      <c r="H82" s="116" t="s">
        <v>2747</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2677</v>
      </c>
      <c r="C83" s="118" t="s">
        <v>31</v>
      </c>
      <c r="D83" s="115" t="s">
        <v>2685</v>
      </c>
      <c r="E83" s="170">
        <v>43085</v>
      </c>
      <c r="F83" s="170">
        <v>43404</v>
      </c>
      <c r="G83" s="153">
        <f t="shared" si="3"/>
        <v>10.633333333333333</v>
      </c>
      <c r="H83" s="116" t="s">
        <v>2694</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2677</v>
      </c>
      <c r="C84" s="118" t="s">
        <v>31</v>
      </c>
      <c r="D84" s="115" t="s">
        <v>2688</v>
      </c>
      <c r="E84" s="170">
        <v>43486</v>
      </c>
      <c r="F84" s="170">
        <v>43799</v>
      </c>
      <c r="G84" s="153">
        <f t="shared" si="3"/>
        <v>10.433333333333334</v>
      </c>
      <c r="H84" s="116" t="s">
        <v>2694</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t="s">
        <v>2697</v>
      </c>
      <c r="C85" s="65" t="s">
        <v>31</v>
      </c>
      <c r="D85" s="115" t="s">
        <v>2756</v>
      </c>
      <c r="E85" s="138">
        <v>42065</v>
      </c>
      <c r="F85" s="138">
        <v>42369</v>
      </c>
      <c r="G85" s="153">
        <f t="shared" si="3"/>
        <v>10.133333333333333</v>
      </c>
      <c r="H85" s="116" t="s">
        <v>2757</v>
      </c>
      <c r="I85" s="63" t="s">
        <v>208</v>
      </c>
      <c r="J85" s="63" t="s">
        <v>210</v>
      </c>
      <c r="K85" s="117">
        <v>56069640</v>
      </c>
      <c r="L85" s="65" t="s">
        <v>1148</v>
      </c>
      <c r="M85" s="67">
        <v>1</v>
      </c>
      <c r="N85" s="65" t="s">
        <v>1151</v>
      </c>
      <c r="O85" s="65" t="s">
        <v>26</v>
      </c>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175" t="s">
        <v>2655</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2748</v>
      </c>
      <c r="E114" s="138">
        <v>44166</v>
      </c>
      <c r="F114" s="138">
        <v>44772</v>
      </c>
      <c r="G114" s="153">
        <f>IF(AND(E114&lt;&gt;"",F114&lt;&gt;""),((F114-E114)/30),"")</f>
        <v>20.2</v>
      </c>
      <c r="H114" s="116" t="s">
        <v>2747</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2749</v>
      </c>
      <c r="E115" s="138">
        <v>44166</v>
      </c>
      <c r="F115" s="138">
        <v>44772</v>
      </c>
      <c r="G115" s="153">
        <f t="shared" ref="G115:G116" si="4">IF(AND(E115&lt;&gt;"",F115&lt;&gt;""),((F115-E115)/30),"")</f>
        <v>20.2</v>
      </c>
      <c r="H115" s="116" t="s">
        <v>2747</v>
      </c>
      <c r="I115" s="115" t="s">
        <v>208</v>
      </c>
      <c r="J115" s="115" t="s">
        <v>210</v>
      </c>
      <c r="K115" s="68">
        <v>362711132000</v>
      </c>
      <c r="L115" s="100">
        <f>+IF(AND(K115&gt;0,O115="Ejecución"),(K115/877802)*Tabla28[[#This Row],[% participación]],IF(AND(K115&gt;0,O115&lt;&gt;"Ejecución"),"-",""))</f>
        <v>413203.81133786438</v>
      </c>
      <c r="M115" s="65" t="s">
        <v>1148</v>
      </c>
      <c r="N115" s="166">
        <v>1</v>
      </c>
      <c r="O115" s="155" t="s">
        <v>1150</v>
      </c>
      <c r="P115" s="78"/>
    </row>
    <row r="116" spans="1:16" s="6" customFormat="1" ht="24.75" customHeight="1" x14ac:dyDescent="0.25">
      <c r="A116" s="136">
        <v>3</v>
      </c>
      <c r="B116" s="154" t="s">
        <v>2664</v>
      </c>
      <c r="C116" s="156" t="s">
        <v>31</v>
      </c>
      <c r="D116" s="115" t="s">
        <v>2749</v>
      </c>
      <c r="E116" s="138">
        <v>44166</v>
      </c>
      <c r="F116" s="138">
        <v>44772</v>
      </c>
      <c r="G116" s="153">
        <f t="shared" si="4"/>
        <v>20.2</v>
      </c>
      <c r="H116" s="116" t="s">
        <v>2747</v>
      </c>
      <c r="I116" s="115" t="s">
        <v>208</v>
      </c>
      <c r="J116" s="115" t="s">
        <v>244</v>
      </c>
      <c r="K116" s="68">
        <v>362711132000</v>
      </c>
      <c r="L116" s="100">
        <f>+IF(AND(K116&gt;0,O116="Ejecución"),(K116/877802)*Tabla28[[#This Row],[% participación]],IF(AND(K116&gt;0,O116&lt;&gt;"Ejecución"),"-",""))</f>
        <v>413203.81133786438</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24" t="s">
        <v>2657</v>
      </c>
      <c r="C168" s="224"/>
      <c r="D168" s="224"/>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44" t="s">
        <v>2671</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45"/>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182" t="s">
        <v>2668</v>
      </c>
      <c r="C179" s="182"/>
      <c r="D179" s="182"/>
      <c r="E179" s="164">
        <v>0.02</v>
      </c>
      <c r="F179" s="163">
        <v>0.03</v>
      </c>
      <c r="G179" s="158">
        <f>IF(F179&gt;0,SUM(E179+F179),"")</f>
        <v>0.05</v>
      </c>
      <c r="H179" s="5"/>
      <c r="I179" s="182" t="s">
        <v>2670</v>
      </c>
      <c r="J179" s="182"/>
      <c r="K179" s="182"/>
      <c r="L179" s="182"/>
      <c r="M179" s="165">
        <v>0.03</v>
      </c>
      <c r="O179" s="8"/>
      <c r="Q179" s="19"/>
      <c r="R179" s="152">
        <f>IF(M179&gt;0,SUM(L179+M179),"")</f>
        <v>0.03</v>
      </c>
      <c r="T179" s="19"/>
      <c r="U179" s="173" t="s">
        <v>1166</v>
      </c>
      <c r="V179" s="173"/>
      <c r="W179" s="173"/>
      <c r="X179" s="24">
        <v>0.02</v>
      </c>
      <c r="Y179" s="157"/>
      <c r="Z179" s="158" t="str">
        <f>IF(Y179&gt;0,SUM(E181+Y179),"")</f>
        <v/>
      </c>
      <c r="AA179" s="19"/>
      <c r="AB179" s="19"/>
    </row>
    <row r="180" spans="1:28" ht="23.25" hidden="1" x14ac:dyDescent="0.25">
      <c r="A180" s="9"/>
      <c r="B180" s="181"/>
      <c r="C180" s="181"/>
      <c r="D180" s="181"/>
      <c r="E180" s="162"/>
      <c r="H180" s="5"/>
      <c r="I180" s="181"/>
      <c r="J180" s="181"/>
      <c r="K180" s="181"/>
      <c r="L180" s="181"/>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81"/>
      <c r="C181" s="181"/>
      <c r="D181" s="181"/>
      <c r="E181" s="162"/>
      <c r="H181" s="5"/>
      <c r="I181" s="181"/>
      <c r="J181" s="181"/>
      <c r="K181" s="181"/>
      <c r="L181" s="18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1"/>
      <c r="C182" s="181"/>
      <c r="D182" s="181"/>
      <c r="E182" s="162"/>
      <c r="H182" s="5"/>
      <c r="I182" s="181"/>
      <c r="J182" s="181"/>
      <c r="K182" s="181"/>
      <c r="L182" s="18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146649110</v>
      </c>
      <c r="F185" s="92"/>
      <c r="G185" s="93"/>
      <c r="H185" s="88"/>
      <c r="I185" s="90" t="s">
        <v>2627</v>
      </c>
      <c r="J185" s="159">
        <f>+SUM(M179:M183)</f>
        <v>0.03</v>
      </c>
      <c r="K185" s="205" t="s">
        <v>2628</v>
      </c>
      <c r="L185" s="205"/>
      <c r="M185" s="94">
        <f>+J185*(SUM(K20:K35))</f>
        <v>87989466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2750</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2751</v>
      </c>
      <c r="J211" s="27" t="s">
        <v>2622</v>
      </c>
      <c r="K211" s="141" t="s">
        <v>2753</v>
      </c>
      <c r="L211" s="21"/>
      <c r="M211" s="21"/>
      <c r="N211" s="21"/>
      <c r="O211" s="8"/>
    </row>
    <row r="212" spans="1:15" x14ac:dyDescent="0.25">
      <c r="A212" s="9"/>
      <c r="B212" s="27" t="s">
        <v>2619</v>
      </c>
      <c r="C212" s="140"/>
      <c r="D212" s="21"/>
      <c r="G212" s="27" t="s">
        <v>2621</v>
      </c>
      <c r="H212" s="141" t="s">
        <v>2752</v>
      </c>
      <c r="J212" s="27" t="s">
        <v>2623</v>
      </c>
      <c r="K212" s="140"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199:N199"/>
    <mergeCell ref="A189:O190"/>
    <mergeCell ref="A197:O197"/>
    <mergeCell ref="B182:D182"/>
    <mergeCell ref="K185:L185"/>
    <mergeCell ref="H19:H20"/>
    <mergeCell ref="H17:O17"/>
    <mergeCell ref="N2:O2"/>
    <mergeCell ref="L3:M3"/>
    <mergeCell ref="I38:N38"/>
    <mergeCell ref="N3:O3"/>
    <mergeCell ref="L4:O4"/>
    <mergeCell ref="L2:M2"/>
    <mergeCell ref="A6:O6"/>
    <mergeCell ref="E8:G8"/>
    <mergeCell ref="E9:G9"/>
    <mergeCell ref="E10:G10"/>
    <mergeCell ref="I39:N39"/>
    <mergeCell ref="U178:W178"/>
    <mergeCell ref="U179:W179"/>
    <mergeCell ref="U180:W180"/>
    <mergeCell ref="B38:F38"/>
    <mergeCell ref="A110:O111"/>
    <mergeCell ref="I180:L180"/>
    <mergeCell ref="B179:D179"/>
    <mergeCell ref="B180:D180"/>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59 K61:K84 K86: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a65d333d-5b59-4810-bc94-b80d9325abbc"/>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