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8_{7189F9D9-1329-4120-8F85-8C94D143AF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<sst xmlns="http://schemas.openxmlformats.org/spreadsheetml/2006/main" count="3398" uniqueCount="2756">
  <si>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</si>
  <si>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</si>
  <si>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</si>
  <si>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</si>
  <si>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</si>
  <si>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</si>
  <si>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</si>
  <si>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</si>
  <si>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</si>
  <si>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</si>
  <si>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</si>
  <si>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</si>
  <si>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</si>
  <si>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</si>
  <si>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</si>
  <si>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</si>
  <si>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</si>
  <si>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</si>
  <si>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</si>
  <si>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</si>
  <si>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</si>
  <si>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</si>
  <si>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</si>
  <si>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</si>
  <si>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</si>
  <si>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</si>
  <si>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</si>
  <si>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</si>
  <si>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</si>
  <si>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</si>
  <si>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</si>
  <si>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</si>
  <si>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</si>
  <si>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</si>
  <si>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</si>
  <si>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</si>
  <si>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</si>
  <si>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</si>
  <si>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</si>
  <si>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</si>
  <si>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</si>
  <si>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</si>
  <si>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</si>
  <si>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</si>
  <si>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</si>
  <si>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</si>
  <si>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</si>
  <si>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</si>
  <si>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</si>
  <si>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</si>
  <si>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</si>
  <si>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</si>
  <si>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</si>
  <si>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</si>
  <si>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</si>
  <si>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</si>
  <si>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</si>
  <si>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</si>
  <si>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</si>
  <si>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</si>
  <si>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</si>
  <si>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</si>
  <si>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</si>
  <si>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</si>
  <si>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</si>
  <si>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</si>
  <si>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</si>
  <si>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</si>
  <si>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</si>
  <si>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</si>
  <si>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</si>
  <si>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</si>
  <si>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</si>
  <si>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</si>
  <si>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</si>
  <si>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</si>
  <si>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</si>
  <si>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</si>
  <si>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</si>
  <si>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</si>
  <si>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</si>
  <si>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</si>
  <si>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</si>
  <si>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</si>
  <si>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</si>
  <si>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</si>
  <si>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</si>
  <si>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</si>
  <si>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</si>
  <si>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</si>
  <si>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</si>
  <si>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</si>
  <si>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</si>
  <si>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</si>
  <si>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</si>
  <si>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</si>
  <si>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</si>
  <si>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</si>
  <si>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</si>
  <si>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</si>
  <si>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</si>
  <si>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</si>
  <si>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</si>
  <si>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</si>
  <si>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</si>
  <si>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</si>
  <si>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</si>
  <si>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</si>
  <si>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</si>
  <si>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</si>
  <si>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</si>
  <si>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</si>
  <si>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</si>
  <si>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</si>
  <si>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</si>
  <si>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</si>
  <si>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</si>
  <si>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</si>
  <si>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</si>
  <si>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</si>
  <si>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</si>
  <si>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</si>
  <si>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</si>
  <si>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</si>
  <si>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</si>
  <si>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</si>
  <si>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</si>
  <si>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</si>
  <si>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</si>
  <si>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</si>
  <si>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</si>
  <si>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</si>
  <si>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</si>
  <si>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</si>
  <si>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</si>
  <si>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</si>
  <si>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</si>
  <si>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</si>
  <si>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</si>
  <si>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</si>
  <si>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</si>
  <si>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</si>
  <si>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</si>
  <si>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</si>
  <si>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</si>
  <si>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</si>
  <si>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</si>
  <si>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</si>
  <si>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</si>
  <si>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</si>
  <si>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</si>
  <si>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</si>
  <si>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</si>
  <si>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</si>
  <si>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</si>
  <si>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</si>
  <si>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</si>
  <si>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</si>
  <si>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</si>
  <si>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</si>
  <si>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</si>
  <si>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</si>
  <si>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</si>
  <si>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</si>
  <si>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</si>
  <si>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</si>
  <si>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</si>
  <si>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</si>
  <si>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</si>
  <si>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</si>
  <si>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</si>
  <si>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</si>
  <si>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</si>
  <si>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</si>
  <si>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</si>
  <si>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</si>
  <si>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</si>
  <si>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</si>
  <si>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</si>
  <si>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</si>
  <si>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</si>
  <si>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</si>
  <si>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</si>
  <si>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</si>
  <si>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</si>
  <si>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</si>
  <si>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</si>
  <si>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</si>
  <si>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</si>
  <si>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</si>
  <si>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</si>
  <si>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</si>
  <si>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</si>
  <si>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</si>
  <si>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</si>
  <si>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</si>
  <si>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</si>
  <si>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</si>
  <si>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</si>
  <si>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</si>
  <si>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</si>
  <si>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</si>
  <si>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</si>
  <si>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</si>
  <si>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</si>
  <si>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</si>
  <si>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</si>
  <si>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</si>
  <si>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</si>
  <si>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</si>
  <si>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</si>
  <si>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</si>
  <si>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</si>
  <si>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</si>
  <si>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</si>
  <si>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</si>
  <si>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</si>
  <si>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</si>
  <si>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</si>
  <si>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</si>
  <si>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</si>
  <si>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</si>
  <si>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</si>
  <si>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</si>
  <si>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</si>
  <si>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</si>
  <si>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</si>
  <si>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</si>
  <si>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</si>
  <si>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</si>
  <si>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</si>
  <si>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</si>
  <si>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</si>
  <si>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</si>
  <si>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</si>
  <si>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</si>
  <si>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</si>
  <si>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</si>
  <si>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</si>
  <si>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</si>
  <si>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</si>
  <si>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</si>
  <si>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</si>
  <si>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</si>
  <si>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</si>
  <si>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</si>
  <si>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</si>
  <si>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</si>
  <si>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</si>
  <si>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</si>
  <si>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</si>
  <si>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</si>
  <si>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</si>
  <si>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</si>
  <si>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</si>
  <si>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</si>
  <si>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</si>
  <si>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</si>
  <si>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</si>
  <si>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</si>
  <si>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</si>
  <si>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</si>
  <si>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</si>
  <si>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</si>
  <si>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</si>
  <si>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</si>
  <si>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</si>
  <si>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</si>
  <si>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</si>
  <si>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</si>
  <si>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</si>
  <si>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</si>
  <si>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</si>
  <si>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</si>
  <si>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</si>
  <si>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</si>
  <si>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</si>
  <si>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</si>
  <si>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</si>
  <si>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</si>
  <si>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</si>
  <si>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</si>
  <si>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</si>
  <si>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</si>
  <si>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</si>
  <si>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</si>
  <si>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</si>
  <si>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</si>
  <si>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</si>
  <si>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</si>
  <si>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</si>
  <si>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</si>
  <si>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</si>
  <si>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</si>
  <si>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</si>
  <si>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</si>
  <si>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</si>
  <si>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</si>
  <si>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</si>
  <si>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</si>
  <si>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</si>
  <si>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</si>
  <si>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</si>
  <si>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</si>
  <si>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</si>
  <si>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</si>
  <si>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</si>
  <si>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</si>
  <si>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</si>
  <si>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</si>
  <si>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</si>
  <si>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</si>
  <si>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</si>
  <si>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</si>
  <si>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</si>
  <si>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</si>
  <si>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</si>
  <si>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</si>
  <si>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</si>
  <si>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</si>
  <si>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</si>
  <si>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</si>
  <si>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</si>
  <si>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</si>
  <si>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</si>
  <si>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</si>
  <si>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</si>
  <si>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</si>
  <si>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</si>
  <si>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</si>
  <si>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</si>
  <si>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</si>
  <si>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</si>
  <si>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</si>
  <si>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</si>
  <si>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</si>
  <si>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</si>
  <si>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</si>
  <si>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</si>
  <si>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</si>
  <si>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</si>
  <si>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</si>
  <si>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</si>
  <si>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</si>
  <si>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</si>
  <si>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</si>
  <si>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</si>
  <si>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</si>
  <si>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</si>
  <si>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</si>
  <si>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</si>
  <si>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</si>
  <si>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</si>
  <si>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</si>
  <si>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</si>
  <si>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</si>
  <si>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</si>
  <si>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</si>
  <si>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</si>
  <si>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</si>
  <si>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</si>
  <si>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</si>
  <si>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</si>
  <si>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</si>
  <si>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</si>
  <si>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</si>
  <si>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</si>
  <si>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</si>
  <si>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</si>
  <si>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</si>
  <si>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</si>
  <si>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</si>
  <si>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</si>
  <si>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</si>
  <si>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</si>
  <si>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</si>
  <si>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</si>
  <si>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</si>
  <si>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</si>
  <si>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</si>
  <si>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</si>
  <si>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</si>
  <si>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</si>
  <si>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</si>
  <si>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</si>
  <si>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</si>
  <si>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</si>
  <si>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</si>
  <si>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</si>
  <si>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</si>
  <si>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</si>
  <si>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</si>
  <si>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</si>
  <si>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</si>
  <si>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</si>
  <si>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</si>
  <si>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</si>
  <si>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</si>
  <si>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</si>
  <si>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</si>
  <si>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</si>
  <si>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</si>
  <si>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</si>
  <si>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</si>
  <si>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</si>
  <si>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</si>
  <si>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</si>
  <si>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</si>
  <si>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</si>
  <si>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</si>
  <si>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</si>
  <si>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</si>
  <si>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</si>
  <si>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</si>
  <si>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</si>
  <si>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</si>
  <si>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</si>
  <si>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</si>
  <si>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</si>
  <si>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</si>
  <si>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</si>
  <si>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</si>
  <si>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</si>
  <si>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</si>
  <si>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</si>
  <si>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</si>
  <si>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</si>
  <si>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</si>
  <si>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</si>
  <si>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</si>
  <si>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</si>
  <si>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</si>
  <si>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</si>
  <si>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</si>
  <si>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</si>
  <si>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</si>
  <si>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</si>
  <si>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</si>
  <si>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</si>
  <si>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</si>
  <si>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</si>
  <si>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</si>
  <si>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</si>
  <si>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</si>
  <si>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</si>
  <si>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</si>
  <si>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</si>
  <si>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</si>
  <si>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</si>
  <si>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</si>
  <si>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</si>
  <si>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</si>
  <si>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</si>
  <si>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</si>
  <si>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</si>
  <si>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</si>
  <si>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</si>
  <si>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</si>
  <si>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</si>
  <si>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</si>
  <si>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</si>
  <si>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</si>
  <si>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</si>
  <si>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</si>
  <si>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</si>
  <si>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</si>
  <si>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</si>
  <si>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</si>
  <si>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</si>
  <si>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</si>
  <si>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</si>
  <si>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</si>
  <si>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</si>
  <si>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</si>
  <si>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</si>
  <si>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</si>
  <si>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</si>
  <si>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</si>
  <si>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</si>
  <si>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</si>
  <si>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</si>
  <si>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</si>
  <si>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</si>
  <si>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</si>
  <si>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</si>
  <si>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</si>
  <si>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</si>
  <si>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</si>
  <si>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</si>
  <si>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</si>
  <si>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</si>
  <si>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</si>
  <si>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</si>
  <si>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</si>
  <si>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</si>
  <si>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</si>
  <si>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</si>
  <si>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</si>
  <si>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</si>
  <si>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</si>
  <si>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</si>
  <si>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</si>
  <si>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</si>
  <si>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</si>
  <si>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</si>
  <si>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</si>
  <si>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</si>
  <si>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</si>
  <si>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</si>
  <si>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</si>
  <si>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</si>
  <si>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</si>
  <si>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</si>
  <si>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</si>
  <si>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</si>
  <si>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</si>
  <si>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</si>
  <si>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</si>
  <si>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</si>
  <si>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</si>
  <si>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</si>
  <si>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</si>
  <si>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</si>
  <si>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</si>
  <si>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</si>
  <si>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</si>
  <si>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</si>
  <si>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</si>
  <si>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</si>
  <si>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</si>
  <si>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</si>
  <si>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</si>
  <si>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</si>
  <si>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</si>
  <si>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</si>
  <si>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</si>
  <si>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</si>
  <si>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</si>
  <si>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</si>
  <si>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</si>
  <si>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</si>
  <si>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</si>
  <si>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</si>
  <si>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</si>
  <si>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</si>
  <si>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</si>
  <si>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</si>
  <si>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</si>
  <si>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</si>
  <si>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</si>
  <si>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</si>
  <si>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</si>
  <si>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</si>
  <si>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</si>
  <si>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</si>
  <si>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</si>
  <si>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</si>
  <si>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</si>
  <si>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</si>
  <si>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</si>
  <si>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</si>
  <si>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</si>
  <si>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</si>
  <si>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</si>
  <si>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</si>
  <si>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</si>
  <si>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</si>
  <si>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</si>
  <si>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</si>
  <si>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</si>
  <si>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</si>
  <si>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</si>
  <si>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</si>
  <si>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</si>
  <si>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</si>
  <si>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</si>
  <si>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</si>
  <si>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</si>
  <si>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</si>
  <si>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</si>
  <si>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</si>
  <si>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</si>
  <si>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</si>
  <si>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</si>
  <si>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</si>
  <si>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</si>
  <si>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</si>
  <si>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</si>
  <si>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</si>
  <si>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</si>
  <si>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</si>
  <si>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</si>
  <si>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</si>
  <si>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</si>
  <si>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</si>
  <si>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</si>
  <si>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</si>
  <si>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</si>
  <si>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</si>
  <si>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</si>
  <si>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</si>
  <si>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</si>
  <si>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</si>
  <si>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</si>
  <si>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</si>
  <si>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</si>
  <si>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</si>
  <si>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</si>
  <si>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</si>
  <si>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</si>
  <si>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</si>
  <si>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</si>
  <si>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</si>
  <si>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</si>
  <si>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</si>
  <si>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</si>
  <si>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</si>
  <si>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</si>
  <si>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</si>
  <si>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</si>
  <si>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</si>
  <si>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</si>
  <si>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</si>
  <si>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</si>
  <si>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</si>
  <si>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</si>
  <si>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</si>
  <si>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</si>
  <si>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</si>
  <si>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</si>
  <si>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</si>
  <si>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</si>
  <si>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</si>
  <si>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</si>
  <si>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</si>
  <si>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</si>
  <si>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</si>
  <si>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</si>
  <si>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</si>
  <si>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</si>
  <si>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</si>
  <si>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</si>
  <si>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</si>
  <si>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</si>
  <si>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</si>
  <si>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</si>
  <si>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</si>
  <si>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</si>
  <si>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</si>
  <si>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</si>
  <si>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</si>
  <si>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</si>
  <si>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</si>
  <si>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</si>
  <si>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</si>
  <si>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</si>
  <si>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</si>
  <si>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</si>
  <si>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</si>
  <si>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</si>
  <si>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</si>
  <si>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</si>
  <si>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</si>
  <si>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</si>
  <si>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</si>
  <si>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</si>
  <si>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</si>
  <si>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</si>
  <si>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</si>
  <si>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</si>
  <si>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</si>
  <si>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</si>
  <si>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</si>
  <si>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</si>
  <si>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</si>
  <si>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</si>
  <si>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</si>
  <si>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</si>
  <si>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</si>
  <si>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</si>
  <si>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</si>
  <si>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</si>
  <si>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</si>
  <si>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</si>
  <si>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</si>
  <si>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</si>
  <si>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</si>
  <si>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</si>
  <si>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</si>
  <si>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</si>
  <si>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</si>
  <si>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</si>
  <si>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</si>
  <si>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</si>
  <si>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</si>
  <si>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</si>
  <si>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</si>
  <si>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</si>
  <si>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</si>
  <si>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</si>
  <si>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</si>
  <si>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</si>
  <si>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</si>
  <si>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</si>
  <si>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</si>
  <si>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</si>
  <si>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</si>
  <si>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</si>
  <si>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</si>
  <si>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</si>
  <si>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</si>
  <si>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</si>
  <si>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</si>
  <si>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</si>
  <si>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</si>
  <si>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</si>
  <si>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</si>
  <si>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</si>
  <si>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</si>
  <si>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</si>
  <si>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</si>
  <si>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</si>
  <si>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</si>
  <si>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</si>
  <si>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</si>
  <si>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</si>
  <si>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</si>
  <si>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</si>
  <si>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</si>
  <si>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</si>
  <si>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</si>
  <si>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</si>
  <si>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</si>
  <si>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</si>
  <si>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</si>
  <si>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</si>
  <si>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</si>
  <si>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</si>
  <si>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</si>
  <si>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</si>
  <si>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</si>
  <si>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</si>
  <si>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</si>
  <si>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</si>
  <si>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</si>
  <si>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</si>
  <si>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</si>
  <si>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</si>
  <si>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</si>
  <si>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</si>
  <si>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</si>
  <si>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</si>
  <si>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</si>
  <si>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</si>
  <si>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</si>
  <si>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</si>
  <si>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</si>
  <si>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</si>
  <si>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</si>
  <si>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</si>
  <si>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</si>
  <si>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</si>
  <si>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</si>
  <si>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</si>
  <si>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</si>
  <si>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</si>
  <si>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</si>
  <si>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</si>
  <si>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</si>
  <si>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</si>
  <si>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</si>
  <si>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</si>
  <si>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</si>
  <si>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</si>
  <si>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</si>
  <si>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</si>
  <si>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</si>
  <si>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</si>
  <si>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</si>
  <si>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</si>
  <si>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</si>
  <si>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</si>
  <si>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</si>
  <si>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</si>
  <si>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</si>
  <si>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</si>
  <si>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</si>
  <si>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</si>
  <si>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</si>
  <si>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</si>
  <si>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</si>
  <si>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</si>
  <si>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</si>
  <si>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</si>
  <si>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</si>
  <si>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</si>
  <si>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</si>
  <si>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</si>
  <si>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</si>
  <si>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</si>
  <si>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</si>
  <si>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</si>
  <si>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</si>
  <si>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</si>
  <si>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</si>
  <si>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</si>
  <si>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</si>
  <si>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</si>
  <si>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</si>
  <si>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</si>
  <si>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</si>
  <si>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</si>
  <si>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</si>
  <si>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</si>
  <si>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</si>
  <si>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</si>
  <si>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</si>
  <si>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</si>
  <si>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</si>
  <si>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</si>
  <si>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</si>
  <si>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</si>
  <si>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</si>
  <si>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</si>
  <si>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</si>
  <si>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</si>
  <si>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</si>
  <si>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</si>
  <si>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</si>
  <si>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</si>
  <si>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</si>
  <si>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</si>
  <si>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</si>
  <si>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</si>
  <si>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</si>
  <si>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</si>
  <si>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</si>
  <si>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</si>
  <si>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</si>
  <si>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</si>
  <si>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</si>
  <si>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</si>
  <si>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</si>
  <si>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</si>
  <si>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</si>
  <si>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</si>
  <si>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</si>
  <si>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</si>
  <si>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</si>
  <si>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</si>
  <si>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</si>
  <si>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</si>
  <si>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</si>
  <si>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</si>
  <si>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</si>
  <si>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</si>
  <si>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</si>
  <si>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</si>
  <si>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</si>
  <si>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</si>
  <si>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</si>
  <si>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</si>
  <si>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</si>
  <si>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</si>
  <si>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</si>
  <si>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</si>
  <si>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</si>
  <si>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</si>
  <si>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</si>
  <si>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</si>
  <si>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</si>
  <si>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</si>
  <si>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</si>
  <si>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</si>
  <si>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</si>
  <si>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</si>
  <si>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</si>
  <si>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</si>
  <si>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</si>
  <si>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</si>
  <si>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</si>
  <si>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</si>
  <si>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</si>
  <si>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</si>
  <si>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</si>
  <si>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</si>
  <si>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</si>
  <si>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</si>
  <si>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</si>
  <si>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</si>
  <si>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</si>
  <si>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</si>
  <si>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</si>
  <si>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</si>
  <si>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</si>
  <si>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</si>
  <si>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</si>
  <si>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</si>
  <si>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</si>
  <si>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</si>
  <si>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</si>
  <si>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</si>
  <si>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</si>
  <si>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</si>
  <si>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</si>
  <si>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</si>
  <si>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</si>
  <si>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</si>
  <si>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</si>
  <si>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</si>
  <si>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</si>
  <si>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</si>
  <si>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</si>
  <si>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</si>
  <si>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</si>
  <si>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</si>
  <si>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</si>
  <si>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</si>
  <si>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</si>
  <si>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</si>
  <si>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</si>
  <si>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</si>
  <si>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</si>
  <si>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</si>
  <si>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</si>
  <si>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</si>
  <si>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</si>
  <si>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</si>
  <si>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</si>
  <si>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</si>
  <si>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</si>
  <si>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</si>
  <si>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</si>
  <si>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</si>
  <si>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</si>
  <si>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</si>
  <si>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</si>
  <si>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</si>
  <si>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</si>
  <si>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</si>
  <si>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</si>
  <si>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</si>
  <si>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</si>
  <si>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</si>
  <si>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</si>
  <si>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</si>
  <si>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</si>
  <si>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</si>
  <si>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</si>
  <si>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</si>
  <si>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</si>
  <si>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</si>
  <si>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</si>
  <si>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</si>
  <si>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</si>
  <si>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</si>
  <si>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</si>
  <si>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</si>
  <si>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</si>
  <si>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</si>
  <si>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</si>
  <si>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</si>
  <si>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</si>
  <si>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</si>
  <si>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</si>
  <si>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</si>
  <si>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</si>
  <si>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</si>
  <si>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</si>
  <si>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</si>
  <si>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</si>
  <si>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</si>
  <si>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</si>
  <si>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</si>
  <si>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</si>
  <si>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</si>
  <si>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</si>
  <si>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</si>
  <si>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</si>
  <si>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</si>
  <si>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</si>
  <si>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</si>
  <si>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</si>
  <si>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</si>
  <si>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</si>
  <si>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</si>
  <si>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</si>
  <si>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</si>
  <si>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</si>
  <si>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</si>
  <si>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</si>
  <si>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</si>
  <si>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</si>
  <si>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</si>
  <si>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</si>
  <si>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</si>
  <si>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</si>
  <si>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</si>
  <si>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</si>
  <si>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</si>
  <si>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</si>
  <si>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</si>
  <si>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</si>
  <si>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</si>
  <si>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</si>
  <si>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</si>
  <si>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</si>
  <si>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</si>
  <si>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</si>
  <si>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</si>
  <si>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</si>
  <si>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</si>
  <si>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</si>
  <si>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</si>
  <si>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</si>
  <si>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</si>
  <si>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</si>
  <si>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</si>
  <si>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</si>
  <si>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</si>
  <si>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</si>
  <si>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</si>
  <si>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</si>
  <si>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</si>
  <si>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</si>
  <si>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</si>
  <si>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</si>
  <si>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</si>
  <si>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</si>
  <si>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</si>
  <si>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</si>
  <si>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</si>
  <si>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</si>
  <si>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</si>
  <si>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</si>
  <si>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</si>
  <si>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</si>
  <si>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</si>
  <si>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</si>
  <si>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</si>
  <si>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</si>
  <si>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</si>
  <si>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</si>
  <si>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</si>
  <si>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</si>
  <si>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</si>
  <si>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</si>
  <si>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</si>
  <si>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</si>
  <si>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</si>
  <si>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</si>
  <si>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</si>
  <si>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</si>
  <si>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</si>
  <si>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</si>
  <si>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</si>
  <si>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</si>
  <si>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</si>
  <si>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</si>
  <si>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</si>
  <si>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</si>
  <si>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</si>
  <si>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</si>
  <si>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</si>
  <si>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</si>
  <si>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</si>
  <si>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</si>
  <si>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</si>
  <si>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</si>
  <si>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</si>
  <si>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</si>
  <si>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</si>
  <si>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</si>
  <si>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</si>
  <si>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</si>
  <si>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</si>
  <si>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</si>
  <si>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</si>
  <si>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</si>
  <si>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</si>
  <si>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</si>
  <si>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</si>
  <si>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</si>
  <si>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</si>
  <si>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</si>
  <si>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</si>
  <si>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</si>
  <si>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</si>
  <si>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</si>
  <si>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</si>
  <si>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</si>
  <si>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</si>
  <si>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</si>
  <si>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</si>
  <si>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</si>
  <si>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</si>
  <si>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</si>
  <si>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</si>
  <si>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</si>
  <si>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</si>
  <si>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</si>
  <si>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</si>
  <si>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</si>
  <si>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</si>
  <si>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</si>
  <si>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</si>
  <si>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</si>
  <si>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</si>
  <si>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</si>
  <si>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</si>
  <si>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</si>
  <si>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</si>
  <si>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</si>
  <si>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</si>
  <si>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</si>
  <si>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</si>
  <si>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</si>
  <si>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</si>
  <si>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</si>
  <si>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</si>
  <si>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</si>
  <si>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</si>
  <si>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</si>
  <si>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</si>
  <si>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</si>
  <si>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</si>
  <si>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</si>
  <si>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</si>
  <si>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</si>
  <si>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</si>
  <si>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</si>
  <si>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</si>
  <si>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</si>
  <si>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</si>
  <si>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</si>
  <si>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</si>
  <si>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</si>
  <si>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</si>
  <si>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</si>
  <si>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</si>
  <si>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</si>
  <si>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</si>
  <si>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</si>
  <si>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</si>
  <si>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</si>
  <si>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</si>
  <si>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</si>
  <si>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</si>
  <si>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</si>
  <si>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</si>
  <si>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</si>
  <si>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</si>
  <si>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</si>
  <si>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</si>
  <si>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</si>
  <si>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</si>
  <si>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</si>
  <si>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</si>
  <si>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</si>
  <si>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</si>
  <si>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</si>
  <si>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</si>
  <si>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</si>
  <si>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</si>
  <si>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</si>
  <si>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</si>
  <si>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</si>
  <si>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</si>
  <si>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</si>
  <si>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</si>
  <si>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</si>
  <si>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</si>
  <si>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</si>
  <si>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</si>
  <si>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</si>
  <si>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</si>
  <si>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</si>
  <si>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</si>
  <si>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</si>
  <si>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</si>
  <si>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</si>
  <si>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</si>
  <si>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</si>
  <si>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</si>
  <si>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</si>
  <si>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</si>
  <si>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</si>
  <si>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</si>
  <si>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</si>
  <si>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</si>
  <si>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</si>
  <si>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</si>
  <si>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</si>
  <si>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</si>
  <si>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</si>
  <si>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</si>
  <si>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</si>
  <si>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</si>
  <si>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</si>
  <si>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</si>
  <si>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</si>
  <si>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</si>
  <si>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</si>
  <si>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</si>
  <si>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</si>
  <si>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</si>
  <si>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</si>
  <si>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</si>
  <si>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</si>
  <si>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</si>
  <si>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</si>
  <si>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</si>
  <si>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</si>
  <si>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</si>
  <si>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</si>
  <si>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</si>
  <si>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</si>
  <si>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</si>
  <si>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</si>
  <si>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</si>
  <si>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</si>
  <si>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</si>
  <si>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</si>
  <si>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</si>
  <si>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</si>
  <si>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</si>
  <si>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</si>
  <si>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</si>
  <si>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</si>
  <si>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</si>
  <si>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</si>
  <si>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</si>
  <si>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</si>
  <si>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</si>
  <si>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</si>
  <si>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</si>
  <si>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</si>
  <si>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</si>
  <si>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</si>
  <si>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</si>
  <si>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</si>
  <si>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</si>
  <si>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</si>
  <si>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</si>
  <si>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</si>
  <si>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</si>
  <si>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</si>
  <si>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</si>
  <si>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</si>
  <si>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</si>
  <si>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</si>
  <si>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</si>
  <si>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</si>
  <si>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</si>
  <si>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</si>
  <si>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</si>
  <si>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</si>
  <si>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</si>
  <si>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</si>
  <si>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</si>
  <si>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</si>
  <si>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</si>
  <si>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</si>
  <si>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</si>
  <si>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</si>
  <si>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</si>
  <si>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</si>
  <si>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</si>
  <si>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</si>
  <si>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</si>
  <si>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</si>
  <si>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</si>
  <si>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</si>
  <si>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</si>
  <si>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</si>
  <si>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</si>
  <si>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</si>
  <si>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</si>
  <si>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</si>
  <si>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</si>
  <si>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</si>
  <si>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</si>
  <si>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</si>
  <si>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</si>
  <si>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</si>
  <si>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</si>
  <si>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</si>
  <si>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</si>
  <si>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</si>
  <si>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</si>
  <si>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</si>
  <si>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</si>
  <si>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</si>
  <si>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</si>
  <si>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</si>
  <si>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</si>
  <si>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</si>
  <si>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</si>
  <si>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</si>
  <si>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</si>
  <si>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</si>
  <si>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</si>
  <si>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</si>
  <si>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</si>
  <si>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</si>
  <si>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</si>
  <si>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</si>
  <si>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</si>
  <si>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</si>
  <si>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</si>
  <si>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</si>
  <si>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</si>
  <si>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</si>
  <si>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</si>
  <si>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</si>
  <si>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</si>
  <si>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</si>
  <si>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</si>
  <si>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</si>
  <si>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</si>
  <si>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</si>
  <si>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</si>
  <si>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</si>
  <si>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</si>
  <si>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</si>
  <si>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</si>
  <si>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</si>
  <si>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</si>
  <si>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</si>
  <si>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</si>
  <si>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</si>
  <si>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</si>
  <si>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</si>
  <si>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</si>
  <si>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</si>
  <si>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</si>
  <si>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</si>
  <si>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</si>
  <si>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</si>
  <si>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</si>
  <si>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</si>
  <si>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</si>
  <si>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</si>
  <si>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</si>
  <si>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</si>
  <si>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</si>
  <si>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</si>
  <si>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</si>
  <si>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</si>
  <si>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</si>
  <si>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</si>
  <si>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</si>
  <si>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</si>
  <si>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</si>
  <si>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</si>
  <si>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</si>
  <si>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</si>
  <si>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</si>
  <si>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</si>
  <si>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</si>
  <si>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</si>
  <si>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</si>
  <si>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</si>
  <si>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</si>
  <si>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</si>
  <si>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</si>
  <si>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</si>
  <si>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</si>
  <si>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</si>
  <si>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</si>
  <si>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</si>
  <si>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</si>
  <si>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</si>
  <si>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</si>
  <si>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</si>
  <si>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</si>
  <si>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</si>
  <si>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</si>
  <si>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</si>
  <si>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</si>
  <si>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</si>
  <si>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</si>
  <si>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</si>
  <si>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</si>
  <si>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</si>
  <si>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</si>
  <si>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</si>
  <si>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</si>
  <si>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</si>
  <si>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</si>
  <si>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</si>
  <si>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</si>
  <si>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</si>
  <si>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</si>
  <si>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</si>
  <si>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</si>
  <si>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</si>
  <si>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</si>
  <si>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</si>
  <si>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</si>
  <si>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</si>
  <si>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</si>
  <si>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</si>
  <si>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</si>
  <si>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</si>
  <si>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</si>
  <si>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</si>
  <si>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</si>
  <si>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</si>
  <si>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</si>
  <si>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</si>
  <si>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</si>
  <si>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</si>
  <si>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</si>
  <si>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</si>
  <si>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</si>
  <si>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</si>
  <si>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</si>
  <si>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</si>
  <si>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</si>
  <si>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</si>
  <si>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</si>
  <si>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</si>
  <si>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</si>
  <si>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</si>
  <si>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</si>
  <si>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</si>
  <si>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</si>
  <si>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</si>
  <si>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</si>
  <si>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</si>
  <si>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</si>
  <si>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</si>
  <si>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</si>
  <si>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</si>
  <si>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</si>
  <si>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</si>
  <si>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</si>
  <si>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</si>
  <si>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</si>
  <si>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</si>
  <si>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</si>
  <si>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</si>
  <si>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</si>
  <si>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</si>
  <si>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</si>
  <si>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</si>
  <si>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</si>
  <si>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</si>
  <si>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</si>
  <si>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</si>
  <si>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</si>
  <si>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</si>
  <si>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</si>
  <si>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</si>
  <si>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</si>
  <si>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</si>
  <si>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</si>
  <si>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</si>
  <si>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</si>
  <si>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</si>
  <si>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</si>
  <si>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</si>
  <si>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</si>
  <si>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</si>
  <si>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</si>
  <si>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</si>
  <si>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</si>
  <si>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</si>
  <si>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</si>
  <si>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</si>
  <si>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</si>
  <si>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</si>
  <si>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</si>
  <si>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</si>
  <si>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</si>
  <si>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</si>
  <si>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</si>
  <si>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</si>
  <si>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</si>
  <si>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</si>
  <si>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</si>
  <si>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</si>
  <si>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</si>
  <si>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</si>
  <si>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</si>
  <si>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</si>
  <si>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</si>
  <si>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</si>
  <si>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</si>
  <si>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</si>
  <si>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</si>
  <si>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</si>
  <si>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</si>
  <si>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</si>
  <si>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</si>
  <si>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</si>
  <si>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</si>
  <si>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</si>
  <si>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</si>
  <si>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</si>
  <si>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</si>
  <si>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</si>
  <si>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</si>
  <si>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</si>
  <si>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</si>
  <si>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</si>
  <si>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</si>
  <si>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</si>
  <si>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</si>
  <si>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</si>
  <si>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</si>
  <si>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</si>
  <si>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</si>
  <si>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</si>
  <si>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</si>
  <si>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</si>
  <si>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</si>
  <si>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</si>
  <si>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</si>
  <si>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</si>
  <si>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</si>
  <si>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</si>
  <si>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</si>
  <si>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</si>
  <si>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</si>
  <si>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</si>
  <si>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</si>
  <si>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</si>
  <si>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</si>
  <si>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</si>
  <si>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</si>
  <si>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</si>
  <si>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</si>
  <si>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</si>
  <si>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</si>
  <si>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</si>
  <si>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</si>
  <si>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</si>
  <si>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</si>
  <si>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</si>
  <si>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</si>
  <si>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</si>
  <si>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</si>
  <si>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</si>
  <si>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</si>
  <si>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</si>
  <si>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</si>
  <si>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</si>
  <si>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</si>
  <si>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</si>
  <si>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</si>
  <si>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</si>
  <si>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</si>
  <si>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</si>
  <si>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</si>
  <si>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</si>
  <si>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</si>
  <si>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</si>
  <si>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</si>
  <si>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</si>
  <si>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</si>
  <si>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</si>
  <si>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</si>
  <si>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</si>
  <si>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</si>
  <si>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</si>
  <si>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</si>
  <si>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</si>
  <si>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</si>
  <si>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</si>
  <si>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</si>
  <si>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</si>
  <si>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</si>
  <si>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</si>
  <si>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</si>
  <si>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</si>
  <si>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</si>
  <si>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</si>
  <si>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</si>
  <si>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</si>
  <si>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</si>
  <si>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</si>
  <si>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</si>
  <si>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</si>
  <si>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</si>
  <si>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</si>
  <si>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</si>
  <si>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</si>
  <si>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</si>
  <si>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</si>
  <si>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</si>
  <si>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</si>
  <si>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</si>
  <si>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</si>
  <si>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</si>
  <si>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</si>
  <si>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</si>
  <si>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</si>
  <si>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</si>
  <si>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</si>
  <si>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</si>
  <si>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</si>
  <si>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</si>
  <si>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</si>
  <si>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</si>
  <si>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</si>
  <si>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</si>
  <si>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</si>
  <si>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</si>
  <si>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</si>
  <si>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</si>
  <si>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</si>
  <si>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</si>
  <si>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</si>
  <si>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</si>
  <si>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</si>
  <si>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</si>
  <si>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</si>
  <si>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</si>
  <si>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</si>
  <si>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</si>
  <si>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</si>
  <si>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</si>
  <si>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</si>
  <si>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</si>
  <si>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</si>
  <si>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</si>
  <si>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</si>
  <si>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</si>
  <si>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</si>
  <si>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</si>
  <si>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</si>
  <si>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</si>
  <si>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</si>
  <si>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</si>
  <si>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</si>
  <si>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</si>
  <si>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</si>
  <si>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</si>
  <si>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</si>
  <si>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</si>
  <si>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</si>
  <si>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</si>
  <si>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</si>
  <si>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</si>
  <si>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</si>
  <si>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</si>
  <si>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</si>
  <si>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</si>
  <si>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</si>
  <si>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</si>
  <si>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</si>
  <si>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</si>
  <si>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</si>
  <si>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</si>
  <si>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</si>
  <si>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</si>
  <si>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</si>
  <si>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</si>
  <si>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</si>
  <si>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</si>
  <si>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</si>
  <si>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</si>
  <si>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</si>
  <si>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</si>
  <si>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</si>
  <si>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</si>
  <si>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</si>
  <si>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</si>
  <si>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</si>
  <si>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</si>
  <si>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</si>
  <si>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</si>
  <si>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</si>
  <si>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</si>
  <si>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</si>
  <si>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</si>
  <si>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</si>
  <si>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</si>
  <si>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</si>
  <si>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</si>
  <si>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</si>
  <si>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</si>
  <si>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</si>
  <si>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</si>
  <si>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</si>
  <si>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</si>
  <si>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</si>
  <si>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</si>
  <si>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</si>
  <si>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</si>
  <si>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</si>
  <si>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</si>
  <si>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</si>
  <si>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</si>
  <si>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</si>
  <si>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</si>
  <si>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</si>
  <si>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</si>
  <si>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</si>
  <si>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</si>
  <si>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</si>
  <si>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</si>
  <si>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</si>
  <si>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</si>
  <si>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</si>
  <si>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</si>
  <si>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</si>
  <si>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</si>
  <si>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</si>
  <si>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</si>
  <si>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</si>
  <si>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</si>
  <si>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</si>
  <si>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</si>
  <si>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</si>
  <si>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</si>
  <si>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</si>
  <si>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</si>
  <si>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</si>
  <si>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</si>
  <si>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</si>
  <si>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</si>
  <si>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</si>
  <si>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</si>
  <si>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</si>
  <si>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</si>
  <si>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</si>
  <si>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</si>
  <si>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</si>
  <si>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</si>
  <si>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</si>
  <si>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</si>
  <si>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</si>
  <si>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</si>
  <si>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</si>
  <si>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</si>
  <si>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</si>
  <si>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</si>
  <si>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</si>
  <si>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</si>
  <si>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</si>
  <si>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</si>
  <si>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</si>
  <si>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</si>
  <si>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</si>
  <si>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</si>
  <si>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</si>
  <si>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</si>
  <si>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</si>
  <si>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</si>
  <si>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</si>
  <si>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</si>
  <si>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</si>
  <si>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</si>
  <si>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</si>
  <si>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</si>
  <si>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</si>
  <si>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</si>
  <si>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</si>
  <si>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</si>
  <si>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</si>
  <si>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</si>
  <si>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</si>
  <si>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</si>
  <si>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</si>
  <si>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</si>
  <si>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</si>
  <si>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</si>
  <si>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</si>
  <si>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</si>
  <si>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</si>
  <si>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</si>
  <si>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</si>
  <si>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</si>
  <si>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</si>
  <si>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</si>
  <si>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</si>
  <si>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</si>
  <si>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</si>
  <si>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</si>
  <si>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</si>
  <si>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</si>
  <si>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</si>
  <si>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</si>
  <si>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</si>
  <si>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</si>
  <si>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</si>
  <si>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</si>
  <si>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</si>
  <si>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</si>
  <si>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</si>
  <si>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</si>
  <si>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</si>
  <si>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</si>
  <si>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</si>
  <si>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</si>
  <si>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</si>
  <si>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</si>
  <si>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</si>
  <si>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</si>
  <si>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</si>
  <si>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</si>
  <si>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</si>
  <si>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</si>
  <si>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</si>
  <si>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</si>
  <si>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</si>
  <si>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</si>
  <si>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</si>
  <si>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</si>
  <si>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</si>
  <si>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</si>
  <si>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</si>
  <si>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</si>
  <si>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</si>
  <si>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</si>
  <si>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</si>
  <si>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</si>
  <si>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</si>
  <si>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</si>
  <si>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</si>
  <si>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</si>
  <si>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</si>
  <si>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</si>
  <si>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</si>
  <si>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</si>
  <si>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</si>
  <si>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</si>
  <si>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</si>
  <si>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</si>
  <si>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</si>
  <si>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</si>
  <si>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</si>
  <si>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</si>
  <si>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</si>
  <si>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</si>
  <si>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</si>
  <si>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</si>
  <si>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</si>
  <si>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</si>
  <si>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</si>
  <si>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</si>
  <si>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</si>
  <si>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</si>
  <si>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</si>
  <si>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</si>
  <si>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</si>
  <si>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</si>
  <si>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</si>
  <si>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</si>
  <si>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</si>
  <si>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</si>
  <si>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</si>
  <si>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</si>
  <si>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</si>
  <si>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</si>
  <si>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</si>
  <si>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</si>
  <si>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</si>
  <si>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</si>
  <si>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</si>
  <si>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</si>
  <si>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</si>
  <si>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</si>
  <si>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</si>
  <si>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</si>
  <si>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</si>
  <si>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</si>
  <si>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</si>
  <si>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</si>
  <si>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</si>
  <si>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</si>
  <si>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</si>
  <si>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</si>
  <si>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</si>
  <si>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</si>
  <si>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</si>
  <si>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</si>
  <si>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</si>
  <si>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</si>
  <si>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</si>
  <si>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</si>
  <si>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</si>
  <si>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</si>
  <si>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</si>
  <si>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</si>
  <si>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</si>
  <si>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</si>
  <si>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</si>
  <si>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</si>
  <si>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</si>
  <si>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</si>
  <si>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</si>
  <si>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</si>
  <si>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</si>
  <si>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</si>
  <si>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</si>
  <si>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</si>
  <si>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</si>
  <si>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</si>
  <si>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</si>
  <si>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</si>
  <si>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</si>
  <si>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</si>
  <si>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</si>
  <si>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</si>
  <si>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</si>
  <si>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</si>
  <si>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</si>
  <si>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</si>
  <si>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</si>
  <si>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</si>
  <si>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</si>
  <si>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</si>
  <si>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</si>
  <si>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</si>
  <si>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</si>
  <si>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</si>
  <si>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</si>
  <si>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</si>
  <si>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</si>
  <si>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</si>
  <si>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</si>
  <si>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</si>
  <si>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</si>
  <si>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</si>
  <si>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</si>
  <si>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</si>
  <si>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</si>
  <si>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</si>
  <si>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</si>
  <si>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</si>
  <si>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</si>
  <si>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</si>
  <si>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</si>
  <si>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</si>
  <si>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</si>
  <si>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</si>
  <si>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</si>
  <si>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</si>
  <si>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</si>
  <si>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</si>
  <si>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</si>
  <si>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</si>
  <si>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</si>
  <si>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</si>
  <si>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</si>
  <si>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</si>
  <si>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</si>
  <si>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</si>
  <si>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</si>
  <si>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</si>
  <si>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</si>
  <si>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</si>
  <si>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</si>
  <si>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</si>
  <si>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</si>
  <si>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</si>
  <si>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</si>
  <si>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</si>
  <si>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</si>
  <si>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</si>
  <si>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</si>
  <si>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</si>
  <si>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</si>
  <si>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</si>
  <si>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</si>
  <si>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</si>
  <si>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</si>
  <si>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</si>
  <si>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</si>
  <si>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</si>
  <si>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</si>
  <si>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</si>
  <si>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</si>
  <si>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</si>
  <si>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</si>
  <si>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</si>
  <si>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</si>
  <si>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</si>
  <si>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</si>
  <si>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</si>
  <si>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</si>
  <si>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</si>
  <si>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</si>
  <si>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</si>
  <si>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</si>
  <si>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</si>
  <si>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</si>
  <si>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</si>
  <si>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</si>
  <si>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</si>
  <si>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</si>
  <si>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</si>
  <si>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</si>
  <si>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</si>
  <si>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</si>
  <si>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</si>
  <si>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</si>
  <si>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</si>
  <si>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</si>
  <si>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</si>
  <si>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</si>
  <si>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</si>
  <si>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</si>
  <si>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</si>
  <si>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</si>
  <si>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</si>
  <si>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</si>
  <si>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</si>
  <si>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</si>
  <si>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</si>
  <si>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</si>
  <si>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</si>
  <si>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</si>
  <si>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</si>
  <si>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</si>
  <si>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</si>
  <si>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</si>
  <si>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</si>
  <si>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</si>
  <si>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</si>
  <si>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</si>
  <si>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</si>
  <si>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</si>
  <si>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</si>
  <si>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</si>
  <si>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</si>
  <si>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</si>
  <si>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</si>
  <si>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</si>
  <si>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</si>
  <si>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</si>
  <si>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</si>
  <si>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</si>
  <si>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</si>
  <si>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</si>
  <si>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</si>
  <si>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</si>
  <si>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</si>
  <si>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</si>
  <si>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</si>
  <si>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</si>
  <si>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</si>
  <si>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</si>
  <si>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</si>
  <si>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</si>
  <si>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</si>
  <si>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</si>
  <si>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</si>
  <si>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</si>
  <si>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</si>
  <si>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</si>
  <si>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</si>
  <si>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</si>
  <si>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</si>
  <si>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</si>
  <si>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</si>
  <si>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</si>
  <si>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</si>
  <si>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</si>
  <si>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</si>
  <si>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</si>
  <si>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</si>
  <si>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</si>
  <si>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</si>
  <si>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</si>
  <si>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</si>
  <si>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</si>
  <si>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</si>
  <si>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</si>
  <si>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</si>
  <si>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</si>
  <si>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</si>
  <si>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</si>
  <si>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</si>
  <si>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</si>
  <si>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</si>
  <si>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</si>
  <si>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</si>
  <si>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</si>
  <si>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</si>
  <si>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</si>
  <si>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</si>
  <si>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</si>
  <si>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</si>
  <si>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</si>
  <si>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</si>
  <si>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</si>
  <si>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</si>
  <si>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</si>
  <si>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</si>
  <si>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</si>
  <si>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</si>
  <si>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</si>
  <si>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</si>
  <si>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</si>
  <si>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</si>
  <si>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</si>
  <si>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</si>
  <si>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</si>
  <si>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</si>
  <si>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</si>
  <si>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</si>
  <si>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</si>
  <si>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</si>
  <si>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</si>
  <si>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</si>
  <si>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</si>
  <si>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</si>
  <si>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</si>
  <si>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</si>
  <si>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</si>
  <si>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</si>
  <si>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</si>
  <si>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</si>
  <si>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</si>
  <si>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</si>
  <si>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</si>
  <si>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</si>
  <si>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</si>
  <si>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</si>
  <si>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</si>
  <si>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</si>
  <si>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</si>
  <si>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</si>
  <si>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</si>
  <si>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</si>
  <si>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</si>
  <si>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</si>
  <si>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</si>
  <si>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</si>
  <si>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</si>
  <si>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</si>
  <si>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</si>
  <si>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</si>
  <si>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</si>
  <si>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</si>
  <si>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</si>
  <si>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</si>
  <si>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</si>
  <si>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</si>
  <si>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</si>
  <si>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</si>
  <si>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</si>
  <si>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</si>
  <si>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</si>
  <si>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</si>
  <si>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</si>
  <si>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</si>
  <si>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</si>
  <si>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</si>
  <si>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</si>
  <si>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</si>
  <si>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</si>
  <si>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</si>
  <si>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</si>
  <si>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</si>
  <si>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</si>
  <si>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</si>
  <si>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</si>
  <si>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</si>
  <si>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</si>
  <si>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</si>
  <si>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</si>
  <si>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</si>
  <si>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</si>
  <si>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</si>
  <si>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</si>
  <si>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</si>
  <si>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</si>
  <si>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</si>
  <si>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</si>
  <si>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</si>
  <si>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</si>
  <si>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</si>
  <si>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</si>
  <si>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</si>
  <si>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</si>
  <si>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</si>
  <si>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</si>
  <si>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</si>
  <si>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</si>
  <si>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</si>
  <si>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</si>
  <si>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</si>
  <si>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</si>
  <si>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</si>
  <si>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</si>
  <si>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</si>
  <si>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</si>
  <si>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</si>
  <si>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</si>
  <si>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</si>
  <si>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</si>
  <si>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</si>
  <si>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</si>
  <si>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</si>
  <si>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</si>
  <si>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</si>
  <si>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</si>
  <si>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</si>
  <si>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</si>
  <si>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</si>
  <si>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</si>
  <si>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</si>
  <si>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</si>
  <si>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</si>
  <si>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</si>
  <si>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</si>
  <si>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</si>
  <si>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</si>
  <si>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</si>
  <si>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</si>
  <si>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</si>
  <si>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</si>
  <si>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</si>
  <si>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</si>
  <si>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</si>
  <si>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</si>
  <si>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</si>
  <si>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</si>
  <si>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</si>
  <si>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</si>
  <si>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</si>
  <si>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</si>
  <si>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</si>
  <si>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</si>
  <si>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</si>
  <si>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</si>
  <si>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</si>
  <si>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</si>
  <si>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</si>
  <si>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</si>
  <si>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</si>
  <si>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</si>
  <si>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</si>
  <si>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</si>
  <si>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</si>
  <si>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</si>
  <si>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</si>
  <si>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</si>
  <si>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</si>
  <si>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</si>
  <si>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</si>
  <si>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</si>
  <si>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</si>
  <si>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</si>
  <si>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</si>
  <si>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</si>
  <si>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</si>
  <si>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</si>
  <si>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</si>
  <si>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</si>
  <si>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</si>
  <si>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</si>
  <si>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</si>
  <si>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</si>
  <si>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</si>
  <si>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</si>
  <si>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</si>
  <si>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</si>
  <si>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</si>
  <si>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</si>
  <si>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</si>
  <si>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</si>
  <si>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</si>
  <si>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</si>
  <si>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</si>
  <si>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</si>
  <si>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</si>
  <si>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</si>
  <si>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</si>
  <si>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</si>
  <si>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</si>
  <si>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</si>
  <si>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</si>
  <si>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</si>
  <si>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</si>
  <si>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</si>
  <si>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</si>
  <si>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</si>
  <si>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</si>
  <si>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</si>
  <si>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</si>
  <si>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</si>
  <si>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</si>
  <si>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</si>
  <si>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</si>
  <si>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</si>
  <si>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</si>
  <si>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</si>
  <si>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</si>
  <si>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</si>
  <si>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</si>
  <si>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</si>
  <si>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</si>
  <si>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</si>
  <si>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</si>
  <si>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</si>
  <si>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</si>
  <si>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</si>
  <si>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</si>
  <si>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</si>
  <si>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</si>
  <si>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</si>
  <si>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</si>
  <si>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</si>
  <si>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</si>
  <si>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</si>
  <si>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</si>
  <si>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</si>
  <si>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</si>
  <si>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</si>
  <si>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</si>
  <si>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</si>
  <si>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</si>
  <si>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</si>
  <si>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</si>
  <si>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</si>
  <si>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</si>
  <si>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</si>
  <si>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</si>
  <si>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</si>
  <si>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</si>
  <si>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</si>
  <si>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</si>
  <si>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</si>
  <si>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</si>
  <si>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</si>
  <si>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</si>
  <si>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</si>
  <si>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</si>
  <si>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</si>
  <si>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</si>
  <si>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</si>
  <si>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</si>
  <si>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</si>
  <si>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</si>
  <si>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</si>
  <si>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</si>
  <si>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</si>
  <si>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</si>
  <si>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</si>
  <si>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</si>
  <si>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</si>
  <si>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</si>
  <si>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</si>
  <si>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</si>
  <si>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</si>
  <si>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</si>
  <si>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</si>
  <si>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</si>
  <si>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</si>
  <si>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</si>
  <si>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</si>
  <si>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</si>
  <si>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</si>
  <si>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</si>
  <si>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</si>
  <si>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</si>
  <si>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</si>
  <si>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</si>
  <si>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</si>
  <si>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</si>
  <si>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</si>
  <si>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</si>
  <si>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</si>
  <si>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</si>
  <si>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</si>
  <si>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</si>
  <si>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</si>
  <si>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</si>
  <si>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</si>
  <si>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</si>
  <si>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</si>
  <si>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</si>
  <si>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</si>
  <si>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</si>
  <si>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</si>
  <si>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</si>
  <si>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</si>
  <si>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</si>
  <si>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</si>
  <si>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</si>
  <si>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</si>
  <si>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</si>
  <si>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</si>
  <si>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</si>
  <si>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</si>
  <si>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</si>
  <si>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</si>
  <si>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</si>
  <si>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</si>
  <si>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</si>
  <si>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</si>
  <si>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</si>
  <si>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</si>
  <si>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</si>
  <si>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</si>
  <si>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</si>
  <si>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</si>
  <si>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</si>
  <si>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</si>
  <si>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</si>
  <si>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</si>
  <si>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</si>
  <si>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</si>
  <si>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</si>
  <si>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</si>
  <si>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</si>
  <si>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</si>
  <si>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</si>
  <si>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</si>
  <si>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</si>
  <si>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</si>
  <si>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</si>
  <si>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</si>
  <si>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</si>
  <si>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</si>
  <si>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</si>
  <si>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</si>
  <si>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</si>
  <si>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</si>
  <si>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</si>
  <si>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</si>
  <si>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</si>
  <si>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</si>
  <si>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</si>
  <si>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</si>
  <si>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</si>
  <si>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</si>
  <si>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</si>
  <si>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</si>
  <si>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</si>
  <si>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</si>
  <si>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</si>
  <si>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</si>
  <si>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</si>
  <si>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</si>
  <si>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</si>
  <si>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</si>
  <si>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</si>
  <si>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</si>
  <si>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</si>
  <si>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</si>
  <si>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</si>
  <si>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</si>
  <si>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</si>
  <si>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</si>
  <si>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</si>
  <si>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</si>
  <si>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</si>
  <si>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</si>
  <si>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</si>
  <si>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</si>
  <si>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</si>
  <si>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</si>
  <si>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</si>
  <si>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</si>
  <si>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</si>
  <si>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</si>
  <si>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</si>
  <si>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</si>
  <si>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</si>
  <si>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</si>
  <si>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</si>
  <si>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</si>
  <si>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</si>
  <si>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</si>
  <si>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</si>
  <si>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</si>
  <si>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</si>
  <si>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</si>
  <si>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</si>
  <si>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</si>
  <si>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</si>
  <si>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</si>
  <si>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</si>
  <si>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</si>
  <si>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</si>
  <si>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</si>
  <si>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</si>
  <si>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</si>
  <si>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</si>
  <si>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</si>
  <si>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</si>
  <si>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</si>
  <si>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</si>
  <si>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</si>
  <si>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</si>
  <si>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</si>
  <si>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</si>
  <si>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</si>
  <si>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</si>
  <si>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</si>
  <si>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</si>
  <si>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</si>
  <si>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</si>
  <si>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</si>
  <si>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</si>
  <si>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</si>
  <si>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</si>
  <si>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</si>
  <si>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</si>
  <si>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</si>
  <si>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</si>
  <si>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</si>
  <si>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</si>
  <si>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</si>
  <si>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</si>
  <si>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</si>
  <si>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</si>
  <si>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</si>
  <si>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</si>
  <si>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</si>
  <si>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</si>
  <si>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</si>
  <si>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</si>
  <si>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</si>
  <si>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</si>
  <si>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</si>
  <si>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</si>
  <si>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</si>
  <si>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</si>
  <si>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</si>
  <si>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</si>
  <si>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</si>
  <si>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</si>
  <si>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</si>
  <si>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</si>
  <si>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</si>
  <si>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</si>
  <si>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</si>
  <si>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</si>
  <si>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</si>
  <si>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</si>
  <si>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</si>
  <si>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</si>
  <si>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</si>
  <si>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</si>
  <si>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</si>
  <si>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</si>
  <si>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</si>
  <si>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</si>
  <si>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</si>
  <si>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</si>
  <si>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</si>
  <si>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</si>
  <si>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</si>
  <si>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</si>
  <si>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</si>
  <si>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</si>
  <si>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</si>
  <si>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</si>
  <si>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</si>
  <si>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</si>
  <si>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</si>
  <si>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</si>
  <si>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</si>
  <si>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</si>
  <si>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</si>
  <si>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</si>
  <si>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</si>
  <si>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</si>
  <si>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</si>
  <si>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</si>
  <si>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</si>
  <si>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</si>
  <si>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</si>
  <si>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</si>
  <si>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</si>
  <si>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</si>
  <si>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</si>
  <si>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</si>
  <si>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</si>
  <si>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</si>
  <si>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</si>
  <si>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</si>
  <si>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</si>
  <si>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</si>
  <si>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</si>
  <si>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</si>
  <si>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</si>
  <si>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</si>
  <si>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</si>
  <si>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</si>
  <si>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</si>
  <si>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</si>
  <si>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</si>
  <si>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</si>
  <si>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</si>
  <si>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</si>
  <si>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</si>
  <si>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</si>
  <si>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</si>
  <si>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</si>
  <si>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</si>
  <si>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</si>
  <si>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</si>
  <si>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</si>
  <si>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</si>
  <si>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</si>
  <si>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</si>
  <si>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</si>
  <si>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</si>
  <si>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</si>
  <si>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</si>
  <si>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</si>
  <si>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</si>
  <si>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</si>
  <si>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</si>
  <si>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</si>
  <si>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</si>
  <si>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</si>
  <si>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</si>
  <si>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</si>
  <si>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</si>
  <si>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</si>
  <si>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</si>
  <si>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</si>
  <si>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</si>
  <si>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</si>
  <si>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</si>
  <si>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</si>
  <si>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</si>
  <si>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</si>
  <si>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</si>
  <si>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</si>
  <si>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</si>
  <si>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</si>
  <si>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</si>
  <si>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</si>
  <si>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</si>
  <si>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</si>
  <si>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</si>
  <si>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</si>
  <si>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</si>
  <si>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</si>
  <si>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</si>
  <si>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</si>
  <si>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</si>
  <si>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</si>
  <si>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</si>
  <si>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</si>
  <si>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</si>
  <si>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</si>
  <si>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</si>
  <si>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</si>
  <si>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</si>
  <si>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</si>
  <si>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</si>
  <si>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</si>
  <si>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</si>
  <si>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</si>
  <si>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</si>
  <si>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</si>
  <si>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</si>
  <si>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</si>
  <si>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</si>
  <si>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</si>
  <si>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</si>
  <si>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</si>
  <si>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</si>
  <si>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</si>
  <si>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</si>
  <si>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</si>
  <si>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</si>
  <si>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</si>
  <si>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</si>
  <si>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</si>
  <si>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</si>
  <si>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</si>
  <si>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</si>
  <si>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</si>
  <si>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</si>
  <si>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</si>
  <si>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</si>
  <si>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</si>
  <si>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</si>
  <si>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</si>
  <si>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</si>
  <si>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</si>
  <si>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</si>
  <si>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</si>
  <si>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</si>
  <si>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</si>
  <si>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</si>
  <si>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</si>
  <si>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</si>
  <si>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</si>
  <si>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</si>
  <si>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</si>
  <si>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</si>
  <si>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</si>
  <si>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</si>
  <si>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</si>
  <si>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</si>
  <si>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</si>
  <si>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</si>
  <si>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</si>
  <si>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</si>
  <si>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</si>
  <si>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</si>
  <si>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</si>
  <si>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</si>
  <si>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</si>
  <si>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</si>
  <si>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</si>
  <si>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</si>
  <si>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</si>
  <si>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</si>
  <si>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</si>
  <si>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</si>
  <si>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</si>
  <si>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</si>
  <si>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</si>
  <si>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</si>
  <si>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</si>
  <si>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</si>
  <si>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</si>
  <si>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</si>
  <si>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</si>
  <si>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</si>
  <si>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</si>
  <si>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</si>
  <si>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</si>
  <si>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</si>
  <si>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</si>
  <si>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</si>
  <si>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</si>
  <si>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</si>
  <si>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</si>
  <si>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</si>
  <si>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</si>
  <si>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</si>
  <si>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</si>
  <si>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</si>
  <si>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</si>
  <si>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</si>
  <si>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</si>
  <si>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</si>
  <si>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</si>
  <si>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</si>
  <si>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</si>
  <si>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</si>
  <si>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</si>
  <si>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</si>
  <si>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</si>
  <si>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</si>
  <si>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</si>
  <si>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</si>
  <si>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2021-13-10000278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</si>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</sst>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0" fillId="0" borderId="34" xfId="0" applyBorder="1" applyAlignment="1">
      <alignment horizontal="left" vertical="center"/>
    </xf>
    <xf numFmtId="0" fontId="10" fillId="2" borderId="12"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3" zoomScale="85" zoomScaleNormal="85" zoomScaleSheetLayoutView="40" zoomScalePageLayoutView="40" workbookViewId="0">
      <selection activeCell="K115" sqref="K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2" t="str">
        <f>HYPERLINK("#MI_Oferente_Singular!A114","CAPACIDAD RESIDUAL")</f>
        <v>CAPACIDAD RESIDUAL</v>
      </c>
      <c r="F8" s="183"/>
      <c r="G8" s="18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2" t="str">
        <f>HYPERLINK("#MI_Oferente_Singular!A162","TALENTO HUMANO")</f>
        <v>TALENTO HUMANO</v>
      </c>
      <c r="F9" s="183"/>
      <c r="G9" s="18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2" t="str">
        <f>HYPERLINK("#MI_Oferente_Singular!F162","INFRAESTRUCTURA")</f>
        <v>INFRAESTRUCTURA</v>
      </c>
      <c r="F10" s="183"/>
      <c r="G10" s="18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08" t="s">
        <v>8</v>
      </c>
      <c r="M15" s="20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5"/>
      <c r="I20" s="172" t="s">
        <v>208</v>
      </c>
      <c r="J20" s="173" t="s">
        <v>222</v>
      </c>
      <c r="K20" s="174">
        <v>2059638912</v>
      </c>
      <c r="L20" s="175">
        <v>44242</v>
      </c>
      <c r="M20" s="175">
        <v>44561</v>
      </c>
      <c r="N20" s="128">
        <f>+(M20-L20)/30</f>
        <v>10.633333333333333</v>
      </c>
      <c r="O20" s="131"/>
      <c r="U20" s="127"/>
      <c r="V20" s="105">
        <f ca="1">NOW()</f>
        <v>44194.625483333337</v>
      </c>
      <c r="W20" s="105">
        <f ca="1">NOW()</f>
        <v>44194.625483333337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177" t="str">
        <f>VLOOKUP(B20,EAS!A2:B1439,2,0)</f>
        <v>FUNDACION DE LA COMUNIDAD UNIDA GUSTAVO MARTINEZ CAFFYN</v>
      </c>
      <c r="C38" s="177"/>
      <c r="D38" s="177"/>
      <c r="E38" s="177"/>
      <c r="F38" s="177"/>
      <c r="G38" s="5"/>
      <c r="H38" s="125"/>
      <c r="I38" s="189" t="s">
        <v>7</v>
      </c>
      <c r="J38" s="189"/>
      <c r="K38" s="189"/>
      <c r="L38" s="189"/>
      <c r="M38" s="189"/>
      <c r="N38" s="189"/>
      <c r="O38" s="126"/>
    </row>
    <row r="39" spans="1:16" ht="42.95" customHeight="1" thickBot="1" x14ac:dyDescent="0.3">
      <c r="A39" s="10"/>
      <c r="B39" s="11"/>
      <c r="C39" s="11"/>
      <c r="D39" s="11"/>
      <c r="E39" s="11"/>
      <c r="F39" s="11"/>
      <c r="G39" s="11"/>
      <c r="H39" s="10"/>
      <c r="I39" s="221" t="s">
        <v>2755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6"/>
    </row>
    <row r="44" spans="1:16" ht="15" customHeight="1" x14ac:dyDescent="0.25">
      <c r="A44" s="215" t="s">
        <v>2654</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2" t="s">
        <v>2633</v>
      </c>
      <c r="B109" s="213"/>
      <c r="C109" s="213"/>
      <c r="D109" s="213"/>
      <c r="E109" s="213"/>
      <c r="F109" s="213"/>
      <c r="G109" s="213"/>
      <c r="H109" s="213"/>
      <c r="I109" s="213"/>
      <c r="J109" s="213"/>
      <c r="K109" s="213"/>
      <c r="L109" s="213"/>
      <c r="M109" s="213"/>
      <c r="N109" s="213"/>
      <c r="O109" s="214"/>
      <c r="P109" s="76"/>
    </row>
    <row r="110" spans="1:16" ht="15" customHeight="1" x14ac:dyDescent="0.25">
      <c r="A110" s="215" t="s">
        <v>2655</v>
      </c>
      <c r="B110" s="216"/>
      <c r="C110" s="216"/>
      <c r="D110" s="216"/>
      <c r="E110" s="216"/>
      <c r="F110" s="216"/>
      <c r="G110" s="216"/>
      <c r="H110" s="216"/>
      <c r="I110" s="216"/>
      <c r="J110" s="216"/>
      <c r="K110" s="216"/>
      <c r="L110" s="216"/>
      <c r="M110" s="216"/>
      <c r="N110" s="216"/>
      <c r="O110" s="217"/>
    </row>
    <row r="111" spans="1:16" ht="15.75" thickBot="1" x14ac:dyDescent="0.3">
      <c r="A111" s="218"/>
      <c r="B111" s="219"/>
      <c r="C111" s="219"/>
      <c r="D111" s="219"/>
      <c r="E111" s="219"/>
      <c r="F111" s="219"/>
      <c r="G111" s="219"/>
      <c r="H111" s="219"/>
      <c r="I111" s="219"/>
      <c r="J111" s="219"/>
      <c r="K111" s="219"/>
      <c r="L111" s="219"/>
      <c r="M111" s="219"/>
      <c r="N111" s="219"/>
      <c r="O111" s="220"/>
    </row>
    <row r="112" spans="1:16" s="1" customFormat="1" ht="26.25" customHeight="1" thickBot="1" x14ac:dyDescent="0.3">
      <c r="I112" s="226" t="s">
        <v>9</v>
      </c>
      <c r="J112" s="227"/>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32" t="s">
        <v>2614</v>
      </c>
      <c r="H165" s="232"/>
      <c r="I165" s="233" t="s">
        <v>1164</v>
      </c>
      <c r="J165" s="234"/>
      <c r="K165" s="234"/>
      <c r="L165" s="234"/>
      <c r="M165" s="234"/>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11" t="s">
        <v>2657</v>
      </c>
      <c r="C168" s="211"/>
      <c r="D168" s="21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38" t="s">
        <v>2674</v>
      </c>
      <c r="J176" s="239"/>
      <c r="K176" s="239"/>
      <c r="L176" s="239"/>
      <c r="M176" s="239"/>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42" t="s">
        <v>17</v>
      </c>
      <c r="C177" s="243"/>
      <c r="D177" s="244"/>
      <c r="E177" s="238" t="s">
        <v>2615</v>
      </c>
      <c r="F177" s="239"/>
      <c r="G177" s="249"/>
      <c r="H177" s="5"/>
      <c r="I177" s="242" t="s">
        <v>17</v>
      </c>
      <c r="J177" s="243"/>
      <c r="K177" s="243"/>
      <c r="L177" s="244"/>
      <c r="M177" s="240" t="s">
        <v>2671</v>
      </c>
      <c r="O177" s="8"/>
      <c r="Q177" s="19"/>
      <c r="R177" s="19"/>
      <c r="S177" s="19"/>
      <c r="T177" s="19"/>
      <c r="U177" s="19"/>
      <c r="V177" s="19"/>
      <c r="W177" s="19"/>
      <c r="X177" s="19"/>
      <c r="Y177" s="19"/>
      <c r="Z177" s="19"/>
      <c r="AA177" s="19"/>
      <c r="AB177" s="19"/>
    </row>
    <row r="178" spans="1:28" ht="23.25" x14ac:dyDescent="0.25">
      <c r="A178" s="9"/>
      <c r="B178" s="245"/>
      <c r="C178" s="246"/>
      <c r="D178" s="247"/>
      <c r="E178" s="160" t="s">
        <v>2616</v>
      </c>
      <c r="F178" s="28" t="s">
        <v>2617</v>
      </c>
      <c r="G178" s="28" t="s">
        <v>2618</v>
      </c>
      <c r="H178" s="5"/>
      <c r="I178" s="245"/>
      <c r="J178" s="246"/>
      <c r="K178" s="246"/>
      <c r="L178" s="247"/>
      <c r="M178" s="241"/>
      <c r="O178" s="8"/>
      <c r="Q178" s="19"/>
      <c r="R178" s="28" t="s">
        <v>2618</v>
      </c>
      <c r="S178" s="19"/>
      <c r="T178" s="19"/>
      <c r="U178" s="176" t="s">
        <v>1165</v>
      </c>
      <c r="V178" s="176"/>
      <c r="W178" s="176"/>
      <c r="X178" s="24">
        <v>0.02</v>
      </c>
      <c r="Y178" s="157"/>
      <c r="Z178" s="158" t="str">
        <f>IF(Y178&gt;0,SUM(E180+Y178),"")</f>
        <v/>
      </c>
      <c r="AA178" s="19"/>
      <c r="AB178" s="19"/>
    </row>
    <row r="179" spans="1:28" ht="23.25" x14ac:dyDescent="0.25">
      <c r="A179" s="9"/>
      <c r="B179" s="248" t="s">
        <v>2668</v>
      </c>
      <c r="C179" s="248"/>
      <c r="D179" s="248"/>
      <c r="E179" s="164">
        <v>0.02</v>
      </c>
      <c r="F179" s="163">
        <v>0.03</v>
      </c>
      <c r="G179" s="158">
        <f>IF(F179&gt;0,SUM(E179+F179),"")</f>
        <v>0.05</v>
      </c>
      <c r="H179" s="5"/>
      <c r="I179" s="248" t="s">
        <v>2670</v>
      </c>
      <c r="J179" s="248"/>
      <c r="K179" s="248"/>
      <c r="L179" s="248"/>
      <c r="M179" s="165">
        <v>0.03</v>
      </c>
      <c r="O179" s="8"/>
      <c r="Q179" s="19"/>
      <c r="R179" s="152">
        <f>IF(M179&gt;0,SUM(L179+M179),"")</f>
        <v>0.03</v>
      </c>
      <c r="T179" s="19"/>
      <c r="U179" s="176" t="s">
        <v>1166</v>
      </c>
      <c r="V179" s="176"/>
      <c r="W179" s="176"/>
      <c r="X179" s="24">
        <v>0.02</v>
      </c>
      <c r="Y179" s="157"/>
      <c r="Z179" s="158" t="str">
        <f>IF(Y179&gt;0,SUM(E181+Y179),"")</f>
        <v/>
      </c>
      <c r="AA179" s="19"/>
      <c r="AB179" s="19"/>
    </row>
    <row r="180" spans="1:28" ht="23.25" hidden="1" x14ac:dyDescent="0.25">
      <c r="A180" s="9"/>
      <c r="B180" s="200"/>
      <c r="C180" s="200"/>
      <c r="D180" s="200"/>
      <c r="E180" s="162"/>
      <c r="H180" s="5"/>
      <c r="I180" s="200"/>
      <c r="J180" s="200"/>
      <c r="K180" s="200"/>
      <c r="L180" s="200"/>
      <c r="M180" s="5"/>
      <c r="O180" s="8"/>
      <c r="Q180" s="19"/>
      <c r="R180" s="152" t="str">
        <f>IF(S180&gt;0,SUM(L180+S180),"")</f>
        <v/>
      </c>
      <c r="S180" s="157"/>
      <c r="T180" s="19"/>
      <c r="U180" s="176" t="s">
        <v>1167</v>
      </c>
      <c r="V180" s="176"/>
      <c r="W180" s="176"/>
      <c r="X180" s="24">
        <v>0.03</v>
      </c>
      <c r="Y180" s="157"/>
      <c r="Z180" s="158" t="str">
        <f>IF(Y180&gt;0,SUM(E182+Y180),"")</f>
        <v/>
      </c>
      <c r="AA180" s="19"/>
      <c r="AB180" s="19"/>
    </row>
    <row r="181" spans="1:28" ht="23.25" hidden="1" x14ac:dyDescent="0.25">
      <c r="A181" s="9"/>
      <c r="B181" s="200"/>
      <c r="C181" s="200"/>
      <c r="D181" s="200"/>
      <c r="E181" s="162"/>
      <c r="H181" s="5"/>
      <c r="I181" s="200"/>
      <c r="J181" s="200"/>
      <c r="K181" s="200"/>
      <c r="L181" s="200"/>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0"/>
      <c r="C182" s="200"/>
      <c r="D182" s="200"/>
      <c r="E182" s="162"/>
      <c r="H182" s="5"/>
      <c r="I182" s="200"/>
      <c r="J182" s="200"/>
      <c r="K182" s="200"/>
      <c r="L182" s="20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102981945.60000001</v>
      </c>
      <c r="F185" s="92"/>
      <c r="G185" s="93"/>
      <c r="H185" s="88"/>
      <c r="I185" s="90" t="s">
        <v>2627</v>
      </c>
      <c r="J185" s="159">
        <f>+SUM(M179:M183)</f>
        <v>0.03</v>
      </c>
      <c r="K185" s="201" t="s">
        <v>2628</v>
      </c>
      <c r="L185" s="201"/>
      <c r="M185" s="94">
        <f>+J185*(SUM(K20:K35))</f>
        <v>61789167.359999999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5" t="s">
        <v>2636</v>
      </c>
      <c r="C192" s="225"/>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B179:D179"/>
    <mergeCell ref="B180:D180"/>
    <mergeCell ref="B181:D181"/>
    <mergeCell ref="B177:D178"/>
    <mergeCell ref="E177:G177"/>
    <mergeCell ref="I181:L181"/>
    <mergeCell ref="I182:L182"/>
    <mergeCell ref="I183:L183"/>
    <mergeCell ref="I176:M176"/>
    <mergeCell ref="M177:M178"/>
    <mergeCell ref="I180:L180"/>
    <mergeCell ref="I177:L178"/>
    <mergeCell ref="I179:L17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