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<sst xmlns="http://schemas.openxmlformats.org/spreadsheetml/2006/main" count="3398" uniqueCount="2756">
  <si>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</si>
  <si>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</si>
  <si>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</si>
  <si>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</si>
  <si>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</si>
  <si>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</si>
  <si>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</si>
  <si>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</si>
  <si>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</si>
  <si>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</si>
  <si>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</si>
  <si>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</si>
  <si>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</si>
  <si>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</si>
  <si>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</si>
  <si>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</si>
  <si>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</si>
  <si>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</si>
  <si>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</si>
  <si>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</si>
  <si>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</si>
  <si>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</si>
  <si>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</si>
  <si>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</si>
  <si>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</si>
  <si>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</si>
  <si>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</si>
  <si>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</si>
  <si>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</si>
  <si>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</si>
  <si>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</si>
  <si>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</si>
  <si>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</si>
  <si>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</si>
  <si>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</si>
  <si>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</si>
  <si>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</si>
  <si>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</si>
  <si>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</si>
  <si>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</si>
  <si>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</si>
  <si>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</si>
  <si>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</si>
  <si>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</si>
  <si>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</si>
  <si>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</si>
  <si>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</si>
  <si>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</si>
  <si>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</si>
  <si>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</si>
  <si>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</si>
  <si>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</si>
  <si>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</si>
  <si>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</si>
  <si>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</si>
  <si>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</si>
  <si>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</si>
  <si>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</si>
  <si>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</si>
  <si>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</si>
  <si>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</si>
  <si>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</si>
  <si>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</si>
  <si>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</si>
  <si>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</si>
  <si>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</si>
  <si>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</si>
  <si>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</si>
  <si>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</si>
  <si>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</si>
  <si>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</si>
  <si>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</si>
  <si>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</si>
  <si>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</si>
  <si>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</si>
  <si>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</si>
  <si>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</si>
  <si>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</si>
  <si>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</si>
  <si>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</si>
  <si>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</si>
  <si>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</si>
  <si>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</si>
  <si>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</si>
  <si>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</si>
  <si>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</si>
  <si>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</si>
  <si>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</si>
  <si>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</si>
  <si>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</si>
  <si>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</si>
  <si>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</si>
  <si>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</si>
  <si>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</si>
  <si>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</si>
  <si>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</si>
  <si>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</si>
  <si>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</si>
  <si>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</si>
  <si>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</si>
  <si>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</si>
  <si>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</si>
  <si>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</si>
  <si>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</si>
  <si>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</si>
  <si>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</si>
  <si>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</si>
  <si>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</si>
  <si>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</si>
  <si>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</si>
  <si>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</si>
  <si>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</si>
  <si>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</si>
  <si>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</si>
  <si>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</si>
  <si>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</si>
  <si>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</si>
  <si>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</si>
  <si>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</si>
  <si>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</si>
  <si>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</si>
  <si>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</si>
  <si>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</si>
  <si>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</si>
  <si>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</si>
  <si>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</si>
  <si>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</si>
  <si>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</si>
  <si>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</si>
  <si>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</si>
  <si>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</si>
  <si>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</si>
  <si>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</si>
  <si>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</si>
  <si>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</si>
  <si>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</si>
  <si>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</si>
  <si>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</si>
  <si>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</si>
  <si>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</si>
  <si>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</si>
  <si>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</si>
  <si>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</si>
  <si>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</si>
  <si>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</si>
  <si>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</si>
  <si>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</si>
  <si>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</si>
  <si>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</si>
  <si>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</si>
  <si>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</si>
  <si>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</si>
  <si>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</si>
  <si>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</si>
  <si>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</si>
  <si>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</si>
  <si>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</si>
  <si>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</si>
  <si>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</si>
  <si>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</si>
  <si>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</si>
  <si>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</si>
  <si>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</si>
  <si>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</si>
  <si>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</si>
  <si>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</si>
  <si>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</si>
  <si>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</si>
  <si>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</si>
  <si>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</si>
  <si>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</si>
  <si>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</si>
  <si>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</si>
  <si>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</si>
  <si>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</si>
  <si>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</si>
  <si>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</si>
  <si>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</si>
  <si>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</si>
  <si>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</si>
  <si>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</si>
  <si>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</si>
  <si>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</si>
  <si>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</si>
  <si>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</si>
  <si>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</si>
  <si>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</si>
  <si>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</si>
  <si>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</si>
  <si>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</si>
  <si>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</si>
  <si>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</si>
  <si>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</si>
  <si>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</si>
  <si>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</si>
  <si>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</si>
  <si>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</si>
  <si>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</si>
  <si>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</si>
  <si>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</si>
  <si>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</si>
  <si>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</si>
  <si>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</si>
  <si>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</si>
  <si>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</si>
  <si>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</si>
  <si>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</si>
  <si>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</si>
  <si>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</si>
  <si>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</si>
  <si>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</si>
  <si>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</si>
  <si>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</si>
  <si>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</si>
  <si>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</si>
  <si>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</si>
  <si>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</si>
  <si>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</si>
  <si>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</si>
  <si>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</si>
  <si>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</si>
  <si>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</si>
  <si>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</si>
  <si>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</si>
  <si>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</si>
  <si>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</si>
  <si>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</si>
  <si>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</si>
  <si>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</si>
  <si>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</si>
  <si>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</si>
  <si>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</si>
  <si>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</si>
  <si>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</si>
  <si>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</si>
  <si>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</si>
  <si>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</si>
  <si>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</si>
  <si>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</si>
  <si>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</si>
  <si>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</si>
  <si>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</si>
  <si>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</si>
  <si>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</si>
  <si>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</si>
  <si>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</si>
  <si>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</si>
  <si>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</si>
  <si>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</si>
  <si>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</si>
  <si>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</si>
  <si>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</si>
  <si>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</si>
  <si>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</si>
  <si>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</si>
  <si>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</si>
  <si>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</si>
  <si>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</si>
  <si>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</si>
  <si>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</si>
  <si>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</si>
  <si>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</si>
  <si>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</si>
  <si>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</si>
  <si>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</si>
  <si>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</si>
  <si>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</si>
  <si>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</si>
  <si>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</si>
  <si>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</si>
  <si>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</si>
  <si>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</si>
  <si>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</si>
  <si>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</si>
  <si>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</si>
  <si>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</si>
  <si>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</si>
  <si>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</si>
  <si>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</si>
  <si>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</si>
  <si>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</si>
  <si>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</si>
  <si>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</si>
  <si>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</si>
  <si>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</si>
  <si>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</si>
  <si>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</si>
  <si>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</si>
  <si>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</si>
  <si>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</si>
  <si>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</si>
  <si>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</si>
  <si>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</si>
  <si>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</si>
  <si>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</si>
  <si>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</si>
  <si>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</si>
  <si>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</si>
  <si>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</si>
  <si>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</si>
  <si>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</si>
  <si>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</si>
  <si>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</si>
  <si>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</si>
  <si>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</si>
  <si>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</si>
  <si>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</si>
  <si>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</si>
  <si>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</si>
  <si>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</si>
  <si>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</si>
  <si>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</si>
  <si>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</si>
  <si>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</si>
  <si>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</si>
  <si>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</si>
  <si>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</si>
  <si>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</si>
  <si>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</si>
  <si>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</si>
  <si>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</si>
  <si>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</si>
  <si>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</si>
  <si>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</si>
  <si>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</si>
  <si>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</si>
  <si>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</si>
  <si>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</si>
  <si>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</si>
  <si>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</si>
  <si>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</si>
  <si>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</si>
  <si>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</si>
  <si>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</si>
  <si>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</si>
  <si>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</si>
  <si>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</si>
  <si>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</si>
  <si>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</si>
  <si>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</si>
  <si>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</si>
  <si>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</si>
  <si>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</si>
  <si>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</si>
  <si>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</si>
  <si>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</si>
  <si>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</si>
  <si>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</si>
  <si>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</si>
  <si>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</si>
  <si>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</si>
  <si>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</si>
  <si>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</si>
  <si>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</si>
  <si>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</si>
  <si>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</si>
  <si>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</si>
  <si>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</si>
  <si>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</si>
  <si>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</si>
  <si>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</si>
  <si>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</si>
  <si>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</si>
  <si>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</si>
  <si>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</si>
  <si>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</si>
  <si>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</si>
  <si>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</si>
  <si>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</si>
  <si>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</si>
  <si>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</si>
  <si>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</si>
  <si>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</si>
  <si>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</si>
  <si>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</si>
  <si>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</si>
  <si>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</si>
  <si>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</si>
  <si>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</si>
  <si>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</si>
  <si>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</si>
  <si>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</si>
  <si>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</si>
  <si>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</si>
  <si>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</si>
  <si>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</si>
  <si>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</si>
  <si>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</si>
  <si>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</si>
  <si>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</si>
  <si>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</si>
  <si>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</si>
  <si>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</si>
  <si>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</si>
  <si>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</si>
  <si>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</si>
  <si>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</si>
  <si>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</si>
  <si>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</si>
  <si>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</si>
  <si>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</si>
  <si>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</si>
  <si>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</si>
  <si>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</si>
  <si>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</si>
  <si>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</si>
  <si>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</si>
  <si>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</si>
  <si>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</si>
  <si>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</si>
  <si>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</si>
  <si>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</si>
  <si>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</si>
  <si>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</si>
  <si>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</si>
  <si>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</si>
  <si>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</si>
  <si>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</si>
  <si>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</si>
  <si>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</si>
  <si>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</si>
  <si>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</si>
  <si>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</si>
  <si>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</si>
  <si>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</si>
  <si>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</si>
  <si>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</si>
  <si>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</si>
  <si>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</si>
  <si>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</si>
  <si>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</si>
  <si>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</si>
  <si>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</si>
  <si>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</si>
  <si>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</si>
  <si>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</si>
  <si>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</si>
  <si>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</si>
  <si>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</si>
  <si>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</si>
  <si>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</si>
  <si>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</si>
  <si>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</si>
  <si>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</si>
  <si>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</si>
  <si>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</si>
  <si>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</si>
  <si>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</si>
  <si>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</si>
  <si>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</si>
  <si>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</si>
  <si>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</si>
  <si>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</si>
  <si>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</si>
  <si>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</si>
  <si>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</si>
  <si>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</si>
  <si>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</si>
  <si>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</si>
  <si>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</si>
  <si>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</si>
  <si>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</si>
  <si>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</si>
  <si>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</si>
  <si>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</si>
  <si>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</si>
  <si>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</si>
  <si>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</si>
  <si>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</si>
  <si>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</si>
  <si>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</si>
  <si>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</si>
  <si>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</si>
  <si>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</si>
  <si>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</si>
  <si>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</si>
  <si>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</si>
  <si>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</si>
  <si>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</si>
  <si>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</si>
  <si>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</si>
  <si>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</si>
  <si>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</si>
  <si>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</si>
  <si>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</si>
  <si>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</si>
  <si>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</si>
  <si>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</si>
  <si>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</si>
  <si>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</si>
  <si>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</si>
  <si>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</si>
  <si>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</si>
  <si>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</si>
  <si>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</si>
  <si>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</si>
  <si>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</si>
  <si>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</si>
  <si>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</si>
  <si>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</si>
  <si>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</si>
  <si>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</si>
  <si>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</si>
  <si>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</si>
  <si>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</si>
  <si>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</si>
  <si>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</si>
  <si>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</si>
  <si>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</si>
  <si>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</si>
  <si>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</si>
  <si>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</si>
  <si>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</si>
  <si>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</si>
  <si>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</si>
  <si>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</si>
  <si>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</si>
  <si>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</si>
  <si>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</si>
  <si>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</si>
  <si>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</si>
  <si>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</si>
  <si>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</si>
  <si>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</si>
  <si>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</si>
  <si>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</si>
  <si>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</si>
  <si>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</si>
  <si>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</si>
  <si>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</si>
  <si>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</si>
  <si>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</si>
  <si>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</si>
  <si>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</si>
  <si>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</si>
  <si>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</si>
  <si>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</si>
  <si>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</si>
  <si>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</si>
  <si>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</si>
  <si>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</si>
  <si>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</si>
  <si>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</si>
  <si>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</si>
  <si>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</si>
  <si>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</si>
  <si>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</si>
  <si>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</si>
  <si>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</si>
  <si>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</si>
  <si>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</si>
  <si>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</si>
  <si>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</si>
  <si>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</si>
  <si>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</si>
  <si>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</si>
  <si>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</si>
  <si>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</si>
  <si>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</si>
  <si>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</si>
  <si>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</si>
  <si>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</si>
  <si>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</si>
  <si>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</si>
  <si>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</si>
  <si>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</si>
  <si>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</si>
  <si>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</si>
  <si>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</si>
  <si>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</si>
  <si>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</si>
  <si>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</si>
  <si>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</si>
  <si>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</si>
  <si>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</si>
  <si>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</si>
  <si>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</si>
  <si>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</si>
  <si>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</si>
  <si>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</si>
  <si>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</si>
  <si>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</si>
  <si>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</si>
  <si>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</si>
  <si>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</si>
  <si>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</si>
  <si>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</si>
  <si>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</si>
  <si>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</si>
  <si>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</si>
  <si>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</si>
  <si>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</si>
  <si>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</si>
  <si>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</si>
  <si>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</si>
  <si>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</si>
  <si>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</si>
  <si>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</si>
  <si>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</si>
  <si>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</si>
  <si>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</si>
  <si>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</si>
  <si>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</si>
  <si>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</si>
  <si>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</si>
  <si>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</si>
  <si>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</si>
  <si>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</si>
  <si>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</si>
  <si>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</si>
  <si>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</si>
  <si>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</si>
  <si>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</si>
  <si>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</si>
  <si>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</si>
  <si>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</si>
  <si>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</si>
  <si>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</si>
  <si>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</si>
  <si>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</si>
  <si>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</si>
  <si>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</si>
  <si>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</si>
  <si>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</si>
  <si>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</si>
  <si>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</si>
  <si>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</si>
  <si>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</si>
  <si>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</si>
  <si>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</si>
  <si>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</si>
  <si>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</si>
  <si>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</si>
  <si>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</si>
  <si>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</si>
  <si>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</si>
  <si>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</si>
  <si>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</si>
  <si>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</si>
  <si>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</si>
  <si>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</si>
  <si>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</si>
  <si>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</si>
  <si>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</si>
  <si>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</si>
  <si>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</si>
  <si>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</si>
  <si>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</si>
  <si>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</si>
  <si>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</si>
  <si>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</si>
  <si>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</si>
  <si>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</si>
  <si>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</si>
  <si>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</si>
  <si>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</si>
  <si>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</si>
  <si>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</si>
  <si>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</si>
  <si>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</si>
  <si>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</si>
  <si>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</si>
  <si>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</si>
  <si>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</si>
  <si>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</si>
  <si>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</si>
  <si>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</si>
  <si>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</si>
  <si>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</si>
  <si>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</si>
  <si>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</si>
  <si>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</si>
  <si>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</si>
  <si>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</si>
  <si>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</si>
  <si>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</si>
  <si>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</si>
  <si>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</si>
  <si>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</si>
  <si>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</si>
  <si>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</si>
  <si>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</si>
  <si>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</si>
  <si>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</si>
  <si>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</si>
  <si>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</si>
  <si>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</si>
  <si>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</si>
  <si>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</si>
  <si>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</si>
  <si>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</si>
  <si>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</si>
  <si>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</si>
  <si>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</si>
  <si>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</si>
  <si>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</si>
  <si>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</si>
  <si>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</si>
  <si>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</si>
  <si>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</si>
  <si>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</si>
  <si>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</si>
  <si>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</si>
  <si>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</si>
  <si>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</si>
  <si>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</si>
  <si>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</si>
  <si>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</si>
  <si>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</si>
  <si>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</si>
  <si>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</si>
  <si>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</si>
  <si>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</si>
  <si>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</si>
  <si>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</si>
  <si>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</si>
  <si>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</si>
  <si>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</si>
  <si>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</si>
  <si>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</si>
  <si>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</si>
  <si>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</si>
  <si>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</si>
  <si>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</si>
  <si>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</si>
  <si>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</si>
  <si>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</si>
  <si>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</si>
  <si>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</si>
  <si>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</si>
  <si>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</si>
  <si>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</si>
  <si>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</si>
  <si>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</si>
  <si>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</si>
  <si>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</si>
  <si>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</si>
  <si>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</si>
  <si>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</si>
  <si>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</si>
  <si>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</si>
  <si>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</si>
  <si>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</si>
  <si>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</si>
  <si>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</si>
  <si>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</si>
  <si>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</si>
  <si>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</si>
  <si>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</si>
  <si>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</si>
  <si>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</si>
  <si>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</si>
  <si>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</si>
  <si>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</si>
  <si>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</si>
  <si>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</si>
  <si>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</si>
  <si>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</si>
  <si>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</si>
  <si>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</si>
  <si>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</si>
  <si>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</si>
  <si>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</si>
  <si>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</si>
  <si>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</si>
  <si>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</si>
  <si>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</si>
  <si>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</si>
  <si>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</si>
  <si>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</si>
  <si>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</si>
  <si>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</si>
  <si>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</si>
  <si>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</si>
  <si>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</si>
  <si>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</si>
  <si>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</si>
  <si>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</si>
  <si>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</si>
  <si>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</si>
  <si>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</si>
  <si>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</si>
  <si>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</si>
  <si>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</si>
  <si>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</si>
  <si>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</si>
  <si>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</si>
  <si>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</si>
  <si>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</si>
  <si>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</si>
  <si>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</si>
  <si>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</si>
  <si>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</si>
  <si>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</si>
  <si>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</si>
  <si>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</si>
  <si>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</si>
  <si>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</si>
  <si>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</si>
  <si>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</si>
  <si>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</si>
  <si>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</si>
  <si>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</si>
  <si>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</si>
  <si>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</si>
  <si>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</si>
  <si>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</si>
  <si>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</si>
  <si>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</si>
  <si>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</si>
  <si>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</si>
  <si>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</si>
  <si>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</si>
  <si>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</si>
  <si>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</si>
  <si>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</si>
  <si>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</si>
  <si>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</si>
  <si>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</si>
  <si>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</si>
  <si>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</si>
  <si>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</si>
  <si>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</si>
  <si>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</si>
  <si>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</si>
  <si>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</si>
  <si>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</si>
  <si>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</si>
  <si>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</si>
  <si>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</si>
  <si>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</si>
  <si>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</si>
  <si>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</si>
  <si>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</si>
  <si>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</si>
  <si>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</si>
  <si>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</si>
  <si>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</si>
  <si>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</si>
  <si>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</si>
  <si>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</si>
  <si>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</si>
  <si>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</si>
  <si>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</si>
  <si>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</si>
  <si>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</si>
  <si>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</si>
  <si>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</si>
  <si>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</si>
  <si>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</si>
  <si>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</si>
  <si>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</si>
  <si>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</si>
  <si>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</si>
  <si>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</si>
  <si>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</si>
  <si>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</si>
  <si>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</si>
  <si>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</si>
  <si>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</si>
  <si>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</si>
  <si>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</si>
  <si>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</si>
  <si>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</si>
  <si>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</si>
  <si>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</si>
  <si>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</si>
  <si>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</si>
  <si>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</si>
  <si>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</si>
  <si>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</si>
  <si>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</si>
  <si>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</si>
  <si>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</si>
  <si>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</si>
  <si>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</si>
  <si>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</si>
  <si>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</si>
  <si>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</si>
  <si>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</si>
  <si>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</si>
  <si>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</si>
  <si>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</si>
  <si>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</si>
  <si>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</si>
  <si>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</si>
  <si>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</si>
  <si>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</si>
  <si>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</si>
  <si>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</si>
  <si>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</si>
  <si>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</si>
  <si>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</si>
  <si>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</si>
  <si>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</si>
  <si>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</si>
  <si>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</si>
  <si>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</si>
  <si>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</si>
  <si>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</si>
  <si>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</si>
  <si>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</si>
  <si>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</si>
  <si>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</si>
  <si>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</si>
  <si>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</si>
  <si>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</si>
  <si>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</si>
  <si>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</si>
  <si>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</si>
  <si>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</si>
  <si>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</si>
  <si>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</si>
  <si>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</si>
  <si>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</si>
  <si>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</si>
  <si>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</si>
  <si>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</si>
  <si>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</si>
  <si>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</si>
  <si>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</si>
  <si>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</si>
  <si>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</si>
  <si>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</si>
  <si>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</si>
  <si>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</si>
  <si>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</si>
  <si>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</si>
  <si>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</si>
  <si>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</si>
  <si>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</si>
  <si>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</si>
  <si>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</si>
  <si>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</si>
  <si>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</si>
  <si>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</si>
  <si>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</si>
  <si>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</si>
  <si>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</si>
  <si>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</si>
  <si>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</si>
  <si>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</si>
  <si>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</si>
  <si>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</si>
  <si>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</si>
  <si>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</si>
  <si>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</si>
  <si>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</si>
  <si>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</si>
  <si>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</si>
  <si>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</si>
  <si>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</si>
  <si>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</si>
  <si>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</si>
  <si>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</si>
  <si>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</si>
  <si>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</si>
  <si>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</si>
  <si>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</si>
  <si>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</si>
  <si>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</si>
  <si>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</si>
  <si>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</si>
  <si>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</si>
  <si>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</si>
  <si>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</si>
  <si>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</si>
  <si>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</si>
  <si>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</si>
  <si>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</si>
  <si>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</si>
  <si>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</si>
  <si>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</si>
  <si>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</si>
  <si>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</si>
  <si>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</si>
  <si>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</si>
  <si>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</si>
  <si>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</si>
  <si>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</si>
  <si>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</si>
  <si>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</si>
  <si>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</si>
  <si>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</si>
  <si>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</si>
  <si>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</si>
  <si>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</si>
  <si>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</si>
  <si>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</si>
  <si>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</si>
  <si>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</si>
  <si>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</si>
  <si>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</si>
  <si>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</si>
  <si>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</si>
  <si>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</si>
  <si>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</si>
  <si>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</si>
  <si>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</si>
  <si>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</si>
  <si>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</si>
  <si>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</si>
  <si>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</si>
  <si>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</si>
  <si>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</si>
  <si>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</si>
  <si>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</si>
  <si>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</si>
  <si>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</si>
  <si>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</si>
  <si>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</si>
  <si>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</si>
  <si>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</si>
  <si>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</si>
  <si>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</si>
  <si>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</si>
  <si>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</si>
  <si>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</si>
  <si>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</si>
  <si>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</si>
  <si>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</si>
  <si>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</si>
  <si>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</si>
  <si>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</si>
  <si>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</si>
  <si>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</si>
  <si>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</si>
  <si>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</si>
  <si>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</si>
  <si>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</si>
  <si>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</si>
  <si>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</si>
  <si>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</si>
  <si>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</si>
  <si>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</si>
  <si>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</si>
  <si>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</si>
  <si>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</si>
  <si>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</si>
  <si>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</si>
  <si>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</si>
  <si>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</si>
  <si>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</si>
  <si>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</si>
  <si>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</si>
  <si>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</si>
  <si>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</si>
  <si>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</si>
  <si>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</si>
  <si>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</si>
  <si>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</si>
  <si>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</si>
  <si>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</si>
  <si>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</si>
  <si>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</si>
  <si>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</si>
  <si>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</si>
  <si>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</si>
  <si>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</si>
  <si>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</si>
  <si>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</si>
  <si>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</si>
  <si>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</si>
  <si>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</si>
  <si>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</si>
  <si>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</si>
  <si>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</si>
  <si>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</si>
  <si>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</si>
  <si>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</si>
  <si>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</si>
  <si>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</si>
  <si>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</si>
  <si>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</si>
  <si>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</si>
  <si>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</si>
  <si>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</si>
  <si>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</si>
  <si>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</si>
  <si>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</si>
  <si>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</si>
  <si>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</si>
  <si>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</si>
  <si>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</si>
  <si>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</si>
  <si>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</si>
  <si>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</si>
  <si>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</si>
  <si>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</si>
  <si>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</si>
  <si>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</si>
  <si>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</si>
  <si>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</si>
  <si>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</si>
  <si>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</si>
  <si>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</si>
  <si>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</si>
  <si>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</si>
  <si>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</si>
  <si>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</si>
  <si>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</si>
  <si>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</si>
  <si>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</si>
  <si>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</si>
  <si>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</si>
  <si>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</si>
  <si>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</si>
  <si>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</si>
  <si>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</si>
  <si>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</si>
  <si>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</si>
  <si>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</si>
  <si>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</si>
  <si>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</si>
  <si>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</si>
  <si>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</si>
  <si>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</si>
  <si>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</si>
  <si>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</si>
  <si>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</si>
  <si>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</si>
  <si>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</si>
  <si>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</si>
  <si>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</si>
  <si>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</si>
  <si>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</si>
  <si>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</si>
  <si>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</si>
  <si>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</si>
  <si>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</si>
  <si>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</si>
  <si>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</si>
  <si>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</si>
  <si>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</si>
  <si>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</si>
  <si>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</si>
  <si>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</si>
  <si>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</si>
  <si>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</si>
  <si>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</si>
  <si>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</si>
  <si>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</si>
  <si>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</si>
  <si>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</si>
  <si>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</si>
  <si>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</si>
  <si>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</si>
  <si>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</si>
  <si>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</si>
  <si>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</si>
  <si>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</si>
  <si>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</si>
  <si>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</si>
  <si>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</si>
  <si>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</si>
  <si>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</si>
  <si>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</si>
  <si>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</si>
  <si>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</si>
  <si>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</si>
  <si>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</si>
  <si>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</si>
  <si>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</si>
  <si>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</si>
  <si>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</si>
  <si>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</si>
  <si>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</si>
  <si>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</si>
  <si>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</si>
  <si>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</si>
  <si>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</si>
  <si>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</si>
  <si>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</si>
  <si>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</si>
  <si>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</si>
  <si>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</si>
  <si>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</si>
  <si>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</si>
  <si>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</si>
  <si>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</si>
  <si>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</si>
  <si>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</si>
  <si>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</si>
  <si>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</si>
  <si>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</si>
  <si>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</si>
  <si>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</si>
  <si>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</si>
  <si>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</si>
  <si>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</si>
  <si>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</si>
  <si>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</si>
  <si>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</si>
  <si>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</si>
  <si>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</si>
  <si>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</si>
  <si>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</si>
  <si>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</si>
  <si>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</si>
  <si>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</si>
  <si>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</si>
  <si>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</si>
  <si>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</si>
  <si>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</si>
  <si>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</si>
  <si>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</si>
  <si>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</si>
  <si>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</si>
  <si>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</si>
  <si>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</si>
  <si>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</si>
  <si>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</si>
  <si>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</si>
  <si>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</si>
  <si>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</si>
  <si>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</si>
  <si>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</si>
  <si>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</si>
  <si>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</si>
  <si>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</si>
  <si>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</si>
  <si>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</si>
  <si>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</si>
  <si>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</si>
  <si>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</si>
  <si>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</si>
  <si>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</si>
  <si>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</si>
  <si>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</si>
  <si>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</si>
  <si>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</si>
  <si>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</si>
  <si>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</si>
  <si>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</si>
  <si>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</si>
  <si>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</si>
  <si>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</si>
  <si>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</si>
  <si>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</si>
  <si>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</si>
  <si>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</si>
  <si>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</si>
  <si>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</si>
  <si>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</si>
  <si>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</si>
  <si>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</si>
  <si>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</si>
  <si>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</si>
  <si>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</si>
  <si>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</si>
  <si>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</si>
  <si>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</si>
  <si>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</si>
  <si>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</si>
  <si>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</si>
  <si>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</si>
  <si>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</si>
  <si>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</si>
  <si>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</si>
  <si>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</si>
  <si>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</si>
  <si>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</si>
  <si>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</si>
  <si>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</si>
  <si>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</si>
  <si>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</si>
  <si>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</si>
  <si>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</si>
  <si>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</si>
  <si>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</si>
  <si>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</si>
  <si>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</si>
  <si>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</si>
  <si>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</si>
  <si>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</si>
  <si>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</si>
  <si>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</si>
  <si>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</si>
  <si>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</si>
  <si>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</si>
  <si>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</si>
  <si>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</si>
  <si>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</si>
  <si>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</si>
  <si>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</si>
  <si>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</si>
  <si>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</si>
  <si>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</si>
  <si>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</si>
  <si>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</si>
  <si>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</si>
  <si>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</si>
  <si>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</si>
  <si>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</si>
  <si>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</si>
  <si>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</si>
  <si>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</si>
  <si>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</si>
  <si>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</si>
  <si>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</si>
  <si>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</si>
  <si>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</si>
  <si>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</si>
  <si>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</si>
  <si>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</si>
  <si>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</si>
  <si>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</si>
  <si>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</si>
  <si>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</si>
  <si>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</si>
  <si>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</si>
  <si>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</si>
  <si>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</si>
  <si>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</si>
  <si>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</si>
  <si>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</si>
  <si>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</si>
  <si>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</si>
  <si>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</si>
  <si>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</si>
  <si>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</si>
  <si>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</si>
  <si>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</si>
  <si>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</si>
  <si>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</si>
  <si>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</si>
  <si>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</si>
  <si>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</si>
  <si>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</si>
  <si>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</si>
  <si>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</si>
  <si>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</si>
  <si>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</si>
  <si>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</si>
  <si>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</si>
  <si>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</si>
  <si>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</si>
  <si>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</si>
  <si>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</si>
  <si>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</si>
  <si>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</si>
  <si>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</si>
  <si>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</si>
  <si>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</si>
  <si>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</si>
  <si>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</si>
  <si>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</si>
  <si>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</si>
  <si>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</si>
  <si>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</si>
  <si>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</si>
  <si>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</si>
  <si>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</si>
  <si>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</si>
  <si>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</si>
  <si>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</si>
  <si>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</si>
  <si>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</si>
  <si>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</si>
  <si>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</si>
  <si>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</si>
  <si>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</si>
  <si>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</si>
  <si>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</si>
  <si>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</si>
  <si>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</si>
  <si>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</si>
  <si>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</si>
  <si>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</si>
  <si>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</si>
  <si>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</si>
  <si>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</si>
  <si>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</si>
  <si>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</si>
  <si>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</si>
  <si>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</si>
  <si>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</si>
  <si>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</si>
  <si>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</si>
  <si>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</si>
  <si>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</si>
  <si>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</si>
  <si>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</si>
  <si>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</si>
  <si>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</si>
  <si>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</si>
  <si>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</si>
  <si>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</si>
  <si>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</si>
  <si>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</si>
  <si>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</si>
  <si>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</si>
  <si>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</si>
  <si>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</si>
  <si>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</si>
  <si>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</si>
  <si>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</si>
  <si>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</si>
  <si>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</si>
  <si>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</si>
  <si>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</si>
  <si>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</si>
  <si>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</si>
  <si>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</si>
  <si>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</si>
  <si>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</si>
  <si>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</si>
  <si>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</si>
  <si>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</si>
  <si>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</si>
  <si>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</si>
  <si>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</si>
  <si>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</si>
  <si>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</si>
  <si>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</si>
  <si>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</si>
  <si>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</si>
  <si>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</si>
  <si>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</si>
  <si>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</si>
  <si>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</si>
  <si>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</si>
  <si>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</si>
  <si>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</si>
  <si>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</si>
  <si>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</si>
  <si>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</si>
  <si>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</si>
  <si>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</si>
  <si>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</si>
  <si>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</si>
  <si>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</si>
  <si>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</si>
  <si>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</si>
  <si>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</si>
  <si>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</si>
  <si>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</si>
  <si>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</si>
  <si>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</si>
  <si>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</si>
  <si>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</si>
  <si>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</si>
  <si>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</si>
  <si>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</si>
  <si>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</si>
  <si>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</si>
  <si>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</si>
  <si>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</si>
  <si>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</si>
  <si>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</si>
  <si>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</si>
  <si>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</si>
  <si>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</si>
  <si>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</si>
  <si>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</si>
  <si>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</si>
  <si>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</si>
  <si>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</si>
  <si>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</si>
  <si>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</si>
  <si>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</si>
  <si>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</si>
  <si>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</si>
  <si>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</si>
  <si>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</si>
  <si>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</si>
  <si>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</si>
  <si>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</si>
  <si>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</si>
  <si>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</si>
  <si>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</si>
  <si>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</si>
  <si>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</si>
  <si>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</si>
  <si>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</si>
  <si>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</si>
  <si>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</si>
  <si>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</si>
  <si>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</si>
  <si>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</si>
  <si>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</si>
  <si>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</si>
  <si>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</si>
  <si>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</si>
  <si>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</si>
  <si>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</si>
  <si>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</si>
  <si>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</si>
  <si>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</si>
  <si>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</si>
  <si>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</si>
  <si>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</si>
  <si>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</si>
  <si>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</si>
  <si>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</si>
  <si>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</si>
  <si>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</si>
  <si>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</si>
  <si>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</si>
  <si>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</si>
  <si>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</si>
  <si>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</si>
  <si>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</si>
  <si>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</si>
  <si>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</si>
  <si>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</si>
  <si>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</si>
  <si>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</si>
  <si>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</si>
  <si>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</si>
  <si>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</si>
  <si>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</si>
  <si>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</si>
  <si>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</si>
  <si>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</si>
  <si>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</si>
  <si>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</si>
  <si>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</si>
  <si>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</si>
  <si>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</si>
  <si>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</si>
  <si>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</si>
  <si>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</si>
  <si>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</si>
  <si>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</si>
  <si>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</si>
  <si>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</si>
  <si>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</si>
  <si>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</si>
  <si>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</si>
  <si>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</si>
  <si>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</si>
  <si>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</si>
  <si>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</si>
  <si>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</si>
  <si>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</si>
  <si>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</si>
  <si>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</si>
  <si>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</si>
  <si>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</si>
  <si>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</si>
  <si>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</si>
  <si>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</si>
  <si>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</si>
  <si>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</si>
  <si>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</si>
  <si>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</si>
  <si>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</si>
  <si>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</si>
  <si>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</si>
  <si>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</si>
  <si>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</si>
  <si>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</si>
  <si>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</si>
  <si>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</si>
  <si>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</si>
  <si>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</si>
  <si>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</si>
  <si>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</si>
  <si>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</si>
  <si>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</si>
  <si>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</si>
  <si>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</si>
  <si>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</si>
  <si>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</si>
  <si>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</si>
  <si>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</si>
  <si>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</si>
  <si>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</si>
  <si>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</si>
  <si>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</si>
  <si>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</si>
  <si>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</si>
  <si>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</si>
  <si>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</si>
  <si>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</si>
  <si>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</si>
  <si>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</si>
  <si>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</si>
  <si>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</si>
  <si>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</si>
  <si>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</si>
  <si>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</si>
  <si>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</si>
  <si>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</si>
  <si>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</si>
  <si>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</si>
  <si>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</si>
  <si>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</si>
  <si>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</si>
  <si>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</si>
  <si>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</si>
  <si>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</si>
  <si>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</si>
  <si>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</si>
  <si>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</si>
  <si>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</si>
  <si>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</si>
  <si>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</si>
  <si>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</si>
  <si>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</si>
  <si>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</si>
  <si>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</si>
  <si>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</si>
  <si>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</si>
  <si>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</si>
  <si>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</si>
  <si>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</si>
  <si>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</si>
  <si>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</si>
  <si>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</si>
  <si>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</si>
  <si>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</si>
  <si>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</si>
  <si>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</si>
  <si>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</si>
  <si>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</si>
  <si>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</si>
  <si>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</si>
  <si>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</si>
  <si>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</si>
  <si>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</si>
  <si>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</si>
  <si>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</si>
  <si>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</si>
  <si>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</si>
  <si>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</si>
  <si>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</si>
  <si>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</si>
  <si>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</si>
  <si>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</si>
  <si>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</si>
  <si>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</si>
  <si>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</si>
  <si>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</si>
  <si>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</si>
  <si>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</si>
  <si>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</si>
  <si>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</si>
  <si>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</si>
  <si>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</si>
  <si>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</si>
  <si>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</si>
  <si>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</si>
  <si>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</si>
  <si>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</si>
  <si>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</si>
  <si>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</si>
  <si>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</si>
  <si>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</si>
  <si>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</si>
  <si>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</si>
  <si>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</si>
  <si>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</si>
  <si>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</si>
  <si>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</si>
  <si>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</si>
  <si>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</si>
  <si>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</si>
  <si>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</si>
  <si>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</si>
  <si>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</si>
  <si>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</si>
  <si>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</si>
  <si>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</si>
  <si>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</si>
  <si>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</si>
  <si>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</si>
  <si>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</si>
  <si>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</si>
  <si>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</si>
  <si>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</si>
  <si>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</si>
  <si>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</si>
  <si>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</si>
  <si>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</si>
  <si>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</si>
  <si>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</si>
  <si>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</si>
  <si>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</si>
  <si>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</si>
  <si>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</si>
  <si>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</si>
  <si>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</si>
  <si>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</si>
  <si>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</si>
  <si>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</si>
  <si>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</si>
  <si>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</si>
  <si>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</si>
  <si>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</si>
  <si>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</si>
  <si>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</si>
  <si>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</si>
  <si>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</si>
  <si>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</si>
  <si>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</si>
  <si>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</si>
  <si>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</si>
  <si>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</si>
  <si>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</si>
  <si>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</si>
  <si>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</si>
  <si>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</si>
  <si>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</si>
  <si>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</si>
  <si>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</si>
  <si>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</si>
  <si>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</si>
  <si>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</si>
  <si>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</si>
  <si>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</si>
  <si>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</si>
  <si>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</si>
  <si>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</si>
  <si>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</si>
  <si>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</si>
  <si>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</si>
  <si>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</si>
  <si>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</si>
  <si>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</si>
  <si>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</si>
  <si>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</si>
  <si>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</si>
  <si>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</si>
  <si>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</si>
  <si>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</si>
  <si>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</si>
  <si>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</si>
  <si>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</si>
  <si>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</si>
  <si>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</si>
  <si>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</si>
  <si>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</si>
  <si>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</si>
  <si>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</si>
  <si>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</si>
  <si>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</si>
  <si>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</si>
  <si>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</si>
  <si>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</si>
  <si>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</si>
  <si>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</si>
  <si>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</si>
  <si>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</si>
  <si>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</si>
  <si>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</si>
  <si>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</si>
  <si>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</si>
  <si>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</si>
  <si>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</si>
  <si>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</si>
  <si>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</si>
  <si>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</si>
  <si>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</si>
  <si>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</si>
  <si>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</si>
  <si>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</si>
  <si>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</si>
  <si>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</si>
  <si>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</si>
  <si>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</si>
  <si>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</si>
  <si>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</si>
  <si>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</si>
  <si>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</si>
  <si>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</si>
  <si>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</si>
  <si>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</si>
  <si>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</si>
  <si>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</si>
  <si>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</si>
  <si>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</si>
  <si>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</si>
  <si>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</si>
  <si>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</si>
  <si>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</si>
  <si>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</si>
  <si>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</si>
  <si>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</si>
  <si>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</si>
  <si>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</si>
  <si>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</si>
  <si>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</si>
  <si>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</si>
  <si>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</si>
  <si>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</si>
  <si>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</si>
  <si>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</si>
  <si>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</si>
  <si>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</si>
  <si>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</si>
  <si>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</si>
  <si>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</si>
  <si>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</si>
  <si>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</si>
  <si>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</si>
  <si>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</si>
  <si>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</si>
  <si>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</si>
  <si>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</si>
  <si>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</si>
  <si>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</si>
  <si>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</si>
  <si>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</si>
  <si>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</si>
  <si>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</si>
  <si>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</si>
  <si>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</si>
  <si>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</si>
  <si>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</si>
  <si>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</si>
  <si>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</si>
  <si>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</si>
  <si>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</si>
  <si>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</si>
  <si>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</si>
  <si>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</si>
  <si>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</si>
  <si>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</si>
  <si>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</si>
  <si>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</si>
  <si>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</si>
  <si>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</si>
  <si>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</si>
  <si>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</si>
  <si>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</si>
  <si>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</si>
  <si>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</si>
  <si>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</si>
  <si>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</si>
  <si>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</si>
  <si>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</si>
  <si>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</si>
  <si>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</si>
  <si>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</si>
  <si>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</si>
  <si>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</si>
  <si>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</si>
  <si>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</si>
  <si>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</si>
  <si>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</si>
  <si>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</si>
  <si>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</si>
  <si>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</si>
  <si>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</si>
  <si>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</si>
  <si>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</si>
  <si>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</si>
  <si>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</si>
  <si>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</si>
  <si>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</si>
  <si>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</si>
  <si>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</si>
  <si>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</si>
  <si>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</si>
  <si>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</si>
  <si>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</si>
  <si>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</si>
  <si>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</si>
  <si>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</si>
  <si>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</si>
  <si>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</si>
  <si>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</si>
  <si>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</si>
  <si>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</si>
  <si>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</si>
  <si>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</si>
  <si>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</si>
  <si>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</si>
  <si>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</si>
  <si>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</si>
  <si>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</si>
  <si>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</si>
  <si>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</si>
  <si>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</si>
  <si>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</si>
  <si>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</si>
  <si>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</si>
  <si>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</si>
  <si>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</si>
  <si>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</si>
  <si>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</si>
  <si>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</si>
  <si>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</si>
  <si>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</si>
  <si>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</si>
  <si>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</si>
  <si>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</si>
  <si>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</si>
  <si>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</si>
  <si>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</si>
  <si>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</si>
  <si>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</si>
  <si>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</si>
  <si>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</si>
  <si>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</si>
  <si>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</si>
  <si>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</si>
  <si>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</si>
  <si>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</si>
  <si>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</si>
  <si>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</si>
  <si>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</si>
  <si>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</si>
  <si>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</si>
  <si>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</si>
  <si>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</si>
  <si>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</si>
  <si>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</si>
  <si>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</si>
  <si>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</si>
  <si>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</si>
  <si>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</si>
  <si>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</si>
  <si>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</si>
  <si>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</si>
  <si>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</si>
  <si>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</si>
  <si>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</si>
  <si>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</si>
  <si>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</si>
  <si>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</si>
  <si>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</si>
  <si>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</si>
  <si>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</si>
  <si>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</si>
  <si>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</si>
  <si>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</si>
  <si>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</si>
  <si>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</si>
  <si>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</si>
  <si>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</si>
  <si>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</si>
  <si>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</si>
  <si>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</si>
  <si>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</si>
  <si>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</si>
  <si>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</si>
  <si>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</si>
  <si>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</si>
  <si>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</si>
  <si>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</si>
  <si>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</si>
  <si>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</si>
  <si>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</si>
  <si>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</si>
  <si>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</si>
  <si>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</si>
  <si>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</si>
  <si>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</si>
  <si>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</si>
  <si>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</si>
  <si>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</si>
  <si>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</si>
  <si>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</si>
  <si>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</si>
  <si>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</si>
  <si>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</si>
  <si>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</si>
  <si>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</si>
  <si>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</si>
  <si>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</si>
  <si>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</si>
  <si>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</si>
  <si>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</si>
  <si>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</si>
  <si>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</si>
  <si>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</si>
  <si>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</si>
  <si>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</si>
  <si>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</si>
  <si>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</si>
  <si>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</si>
  <si>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</si>
  <si>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</si>
  <si>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</si>
  <si>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</si>
  <si>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</si>
  <si>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</si>
  <si>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</si>
  <si>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</si>
  <si>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</si>
  <si>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</si>
  <si>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</si>
  <si>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</si>
  <si>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</si>
  <si>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</si>
  <si>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</si>
  <si>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</si>
  <si>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</si>
  <si>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</si>
  <si>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</si>
  <si>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</si>
  <si>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</si>
  <si>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</si>
  <si>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</si>
  <si>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</si>
  <si>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</si>
  <si>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</si>
  <si>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</si>
  <si>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</si>
  <si>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</si>
  <si>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</si>
  <si>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</si>
  <si>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</si>
  <si>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</si>
  <si>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</si>
  <si>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</si>
  <si>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</si>
  <si>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</si>
  <si>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</si>
  <si>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</si>
  <si>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</si>
  <si>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</si>
  <si>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</si>
  <si>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</si>
  <si>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</si>
  <si>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</si>
  <si>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</si>
  <si>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</si>
  <si>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</si>
  <si>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</si>
  <si>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</si>
  <si>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</si>
  <si>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</si>
  <si>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</si>
  <si>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</si>
  <si>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</si>
  <si>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</si>
  <si>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</si>
  <si>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</si>
  <si>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</si>
  <si>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</si>
  <si>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</si>
  <si>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</si>
  <si>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</si>
  <si>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</si>
  <si>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</si>
  <si>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</si>
  <si>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</si>
  <si>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</si>
  <si>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</si>
  <si>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</si>
  <si>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</si>
  <si>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</si>
  <si>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</si>
  <si>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</si>
  <si>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</si>
  <si>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</si>
  <si>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</si>
  <si>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</si>
  <si>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</si>
  <si>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</si>
  <si>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</si>
  <si>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</si>
  <si>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</si>
  <si>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</si>
  <si>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</si>
  <si>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</si>
  <si>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</si>
  <si>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</si>
  <si>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</si>
  <si>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</si>
  <si>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</si>
  <si>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</si>
  <si>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</si>
  <si>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</si>
  <si>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</si>
  <si>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</si>
  <si>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</si>
  <si>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</si>
  <si>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</si>
  <si>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</si>
  <si>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</si>
  <si>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</si>
  <si>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</si>
  <si>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</si>
  <si>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</si>
  <si>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</si>
  <si>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</si>
  <si>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</si>
  <si>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</si>
  <si>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</si>
  <si>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</si>
  <si>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</si>
  <si>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</si>
  <si>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</si>
  <si>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</si>
  <si>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</si>
  <si>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</si>
  <si>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</si>
  <si>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</si>
  <si>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</si>
  <si>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</si>
  <si>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</si>
  <si>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</si>
  <si>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</si>
  <si>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</si>
  <si>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</si>
  <si>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</si>
  <si>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</si>
  <si>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</si>
  <si>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</si>
  <si>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</si>
  <si>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</si>
  <si>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</si>
  <si>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</si>
  <si>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</si>
  <si>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</si>
  <si>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</si>
  <si>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</si>
  <si>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</si>
  <si>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</si>
  <si>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</si>
  <si>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</si>
  <si>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</si>
  <si>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</si>
  <si>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</si>
  <si>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</si>
  <si>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</si>
  <si>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</si>
  <si>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</si>
  <si>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</si>
  <si>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</si>
  <si>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</si>
  <si>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</si>
  <si>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</si>
  <si>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</si>
  <si>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</si>
  <si>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</si>
  <si>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</si>
  <si>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</si>
  <si>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</si>
  <si>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</si>
  <si>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</si>
  <si>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</si>
  <si>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</si>
  <si>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</si>
  <si>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</si>
  <si>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</si>
  <si>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</si>
  <si>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</si>
  <si>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</si>
  <si>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</si>
  <si>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</si>
  <si>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</si>
  <si>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</si>
  <si>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</si>
  <si>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</si>
  <si>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</si>
  <si>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</si>
  <si>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</si>
  <si>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</si>
  <si>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</si>
  <si>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</si>
  <si>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</si>
  <si>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</si>
  <si>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</si>
  <si>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</si>
  <si>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</si>
  <si>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</si>
  <si>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</si>
  <si>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</si>
  <si>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</si>
  <si>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</si>
  <si>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</si>
  <si>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</si>
  <si>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</si>
  <si>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</si>
  <si>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</si>
  <si>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</si>
  <si>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</si>
  <si>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</si>
  <si>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</si>
  <si>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</si>
  <si>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</si>
  <si>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</si>
  <si>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</si>
  <si>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</si>
  <si>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</si>
  <si>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</si>
  <si>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</si>
  <si>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</si>
  <si>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</si>
  <si>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</si>
  <si>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</si>
  <si>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</si>
  <si>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</si>
  <si>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</si>
  <si>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</si>
  <si>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</si>
  <si>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</si>
  <si>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</si>
  <si>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</si>
  <si>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</si>
  <si>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</si>
  <si>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</si>
  <si>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</si>
  <si>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</si>
  <si>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</si>
  <si>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</si>
  <si>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</si>
  <si>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</si>
  <si>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</si>
  <si>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</si>
  <si>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</si>
  <si>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</si>
  <si>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</si>
  <si>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</si>
  <si>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</si>
  <si>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</si>
  <si>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</si>
  <si>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</si>
  <si>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</si>
  <si>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</si>
  <si>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</si>
  <si>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</si>
  <si>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</si>
  <si>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</si>
  <si>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</si>
  <si>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</si>
  <si>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</si>
  <si>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</si>
  <si>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</si>
  <si>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</si>
  <si>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</si>
  <si>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</si>
  <si>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</si>
  <si>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</si>
  <si>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</si>
  <si>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</si>
  <si>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</si>
  <si>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</si>
  <si>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</si>
  <si>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</si>
  <si>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</si>
  <si>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</si>
  <si>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</si>
  <si>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</si>
  <si>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</si>
  <si>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</si>
  <si>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</si>
  <si>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</si>
  <si>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</si>
  <si>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</si>
  <si>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</si>
  <si>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</si>
  <si>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</si>
  <si>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</si>
  <si>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</si>
  <si>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</si>
  <si>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</si>
  <si>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</si>
  <si>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</si>
  <si>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</si>
  <si>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</si>
  <si>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</si>
  <si>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</si>
  <si>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</si>
  <si>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</si>
  <si>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</si>
  <si>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</si>
  <si>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</si>
  <si>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</si>
  <si>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</si>
  <si>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</si>
  <si>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</si>
  <si>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</si>
  <si>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</si>
  <si>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</si>
  <si>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</si>
  <si>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</si>
  <si>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</si>
  <si>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</si>
  <si>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</si>
  <si>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</si>
  <si>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</si>
  <si>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</si>
  <si>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</si>
  <si>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</si>
  <si>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</si>
  <si>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</si>
  <si>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</si>
  <si>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</si>
  <si>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</si>
  <si>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</si>
  <si>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</si>
  <si>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</si>
  <si>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</si>
  <si>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</si>
  <si>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</si>
  <si>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</si>
  <si>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</si>
  <si>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</si>
  <si>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</si>
  <si>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</si>
  <si>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</si>
  <si>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</si>
  <si>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</si>
  <si>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</si>
  <si>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</si>
  <si>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</si>
  <si>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</si>
  <si>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</si>
  <si>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</si>
  <si>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</si>
  <si>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</si>
  <si>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</si>
  <si>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</si>
  <si>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</si>
  <si>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</si>
  <si>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</si>
  <si>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</si>
  <si>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</si>
  <si>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</si>
  <si>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</si>
  <si>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</si>
  <si>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</si>
  <si>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</si>
  <si>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</si>
  <si>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</si>
  <si>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</si>
  <si>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</si>
  <si>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</si>
  <si>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</si>
  <si>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</si>
  <si>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</si>
  <si>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</si>
  <si>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</si>
  <si>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</si>
  <si>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</si>
  <si>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</si>
  <si>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</si>
  <si>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</si>
  <si>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</si>
  <si>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</si>
  <si>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</si>
  <si>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</si>
  <si>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</si>
  <si>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</si>
  <si>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</si>
  <si>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</si>
  <si>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</si>
  <si>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</si>
  <si>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</si>
  <si>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</si>
  <si>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</si>
  <si>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</si>
  <si>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</si>
  <si>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</si>
  <si>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</si>
  <si>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</si>
  <si>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</si>
  <si>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</si>
  <si>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</si>
  <si>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</si>
  <si>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</si>
  <si>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</si>
  <si>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</si>
  <si>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</si>
  <si>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</si>
  <si>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</si>
  <si>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</si>
  <si>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</si>
  <si>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</si>
  <si>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</si>
  <si>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</si>
  <si>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</si>
  <si>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</si>
  <si>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</si>
  <si>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</si>
  <si>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</si>
  <si>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</si>
  <si>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</si>
  <si>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</si>
  <si>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</si>
  <si>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</si>
  <si>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</si>
  <si>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</si>
  <si>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</si>
  <si>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</si>
  <si>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</si>
  <si>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</si>
  <si>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</si>
  <si>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</si>
  <si>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</si>
  <si>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</si>
  <si>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</si>
  <si>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</si>
  <si>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</si>
  <si>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</si>
  <si>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</si>
  <si>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</si>
  <si>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</si>
  <si>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</si>
  <si>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</si>
  <si>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</si>
  <si>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</si>
  <si>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</si>
  <si>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</si>
  <si>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</si>
  <si>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</si>
  <si>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</si>
  <si>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</si>
  <si>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</si>
  <si>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</si>
  <si>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</si>
  <si>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</si>
  <si>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</si>
  <si>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</si>
  <si>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</si>
  <si>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</si>
  <si>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</si>
  <si>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</si>
  <si>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</si>
  <si>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</si>
  <si>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</si>
  <si>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</si>
  <si>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</si>
  <si>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</si>
  <si>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</si>
  <si>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</si>
  <si>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</si>
  <si>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</si>
  <si>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</si>
  <si>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</si>
  <si>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</si>
  <si>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</si>
  <si>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</si>
  <si>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</si>
  <si>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</si>
  <si>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</si>
  <si>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</si>
  <si>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</si>
  <si>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</si>
  <si>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</si>
  <si>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</si>
  <si>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</si>
  <si>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</si>
  <si>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</si>
  <si>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</si>
  <si>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</si>
  <si>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</si>
  <si>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</si>
  <si>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</si>
  <si>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</si>
  <si>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</si>
  <si>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</si>
  <si>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</si>
  <si>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</si>
  <si>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</si>
  <si>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</si>
  <si>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</si>
  <si>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</si>
  <si>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</si>
  <si>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</si>
  <si>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</si>
  <si>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</si>
  <si>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</si>
  <si>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</si>
  <si>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</si>
  <si>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</si>
  <si>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</si>
  <si>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</si>
  <si>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</si>
  <si>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</si>
  <si>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</si>
  <si>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</si>
  <si>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</si>
  <si>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</si>
  <si>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</si>
  <si>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</si>
  <si>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</si>
  <si>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</si>
  <si>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</si>
  <si>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</si>
  <si>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</si>
  <si>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</si>
  <si>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</si>
  <si>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</si>
  <si>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</si>
  <si>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</si>
  <si>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</si>
  <si>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</si>
  <si>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</si>
  <si>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</si>
  <si>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</si>
  <si>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</si>
  <si>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</si>
  <si>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</si>
  <si>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</si>
  <si>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</si>
  <si>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</si>
  <si>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</si>
  <si>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</si>
  <si>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</si>
  <si>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</si>
  <si>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</si>
  <si>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</si>
  <si>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</si>
  <si>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</si>
  <si>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</si>
  <si>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</si>
  <si>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</si>
  <si>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</si>
  <si>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</si>
  <si>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</si>
  <si>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</si>
  <si>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</si>
  <si>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</si>
  <si>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</si>
  <si>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</si>
  <si>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</si>
  <si>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</si>
  <si>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</si>
  <si>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</si>
  <si>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</si>
  <si>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</si>
  <si>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</si>
  <si>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</si>
  <si>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</si>
  <si>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</si>
  <si>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</si>
  <si>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</si>
  <si>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</si>
  <si>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</si>
  <si>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</si>
  <si>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</si>
  <si>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</si>
  <si>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</si>
  <si>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</si>
  <si>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</si>
  <si>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</si>
  <si>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</si>
  <si>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</si>
  <si>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</si>
  <si>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</si>
  <si>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</si>
  <si>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</si>
  <si>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</si>
  <si>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</si>
  <si>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</si>
  <si>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</si>
  <si>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</si>
  <si>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</si>
  <si>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</si>
  <si>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</si>
  <si>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</si>
  <si>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</si>
  <si>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</si>
  <si>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</si>
  <si>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</si>
  <si>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</si>
  <si>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</si>
  <si>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</si>
  <si>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</si>
  <si>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</si>
  <si>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</si>
  <si>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</si>
  <si>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</si>
  <si>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</si>
  <si>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</si>
  <si>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</si>
  <si>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</si>
  <si>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</si>
  <si>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</si>
  <si>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</si>
  <si>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</si>
  <si>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</si>
  <si>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</si>
  <si>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</si>
  <si>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</si>
  <si>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</si>
  <si>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</si>
  <si>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</si>
  <si>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</si>
  <si>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</si>
  <si>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</si>
  <si>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</si>
  <si>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</si>
  <si>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</si>
  <si>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</si>
  <si>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</si>
  <si>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</si>
  <si>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</si>
  <si>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</si>
  <si>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</si>
  <si>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</si>
  <si>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</si>
  <si>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</si>
  <si>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</si>
  <si>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</si>
  <si>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</si>
  <si>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</si>
  <si>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</si>
  <si>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</si>
  <si>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</si>
  <si>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</si>
  <si>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</si>
  <si>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</si>
  <si>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</si>
  <si>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</si>
  <si>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</si>
  <si>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</si>
  <si>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</si>
  <si>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</si>
  <si>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</si>
  <si>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</si>
  <si>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</si>
  <si>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</si>
  <si>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</si>
  <si>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</si>
  <si>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</si>
  <si>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</si>
  <si>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</si>
  <si>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</si>
  <si>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</si>
  <si>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</si>
  <si>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</si>
  <si>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</si>
  <si>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</si>
  <si>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</si>
  <si>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</si>
  <si>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</si>
  <si>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</si>
  <si>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</si>
  <si>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</si>
  <si>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</si>
  <si>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</si>
  <si>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</si>
  <si>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</si>
  <si>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</si>
  <si>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</si>
  <si>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</si>
  <si>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</si>
  <si>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</si>
  <si>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</si>
  <si>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</si>
  <si>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</si>
  <si>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</si>
  <si>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</si>
  <si>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</si>
  <si>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</si>
  <si>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</si>
  <si>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</si>
  <si>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</si>
  <si>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</si>
  <si>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</si>
  <si>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</si>
  <si>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</si>
  <si>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</si>
  <si>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</si>
  <si>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</si>
  <si>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</si>
  <si>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</si>
  <si>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</si>
  <si>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</si>
  <si>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</si>
  <si>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</si>
  <si>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</si>
  <si>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</si>
  <si>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</si>
  <si>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</si>
  <si>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</si>
  <si>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</si>
  <si>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</si>
  <si>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</si>
  <si>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</si>
  <si>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</si>
  <si>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</si>
  <si>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</si>
  <si>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</si>
  <si>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</si>
  <si>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</si>
  <si>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</si>
  <si>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</si>
  <si>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</si>
  <si>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</si>
  <si>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</si>
  <si>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</si>
  <si>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</si>
  <si>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</si>
  <si>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</si>
  <si>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</si>
  <si>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</si>
  <si>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</si>
  <si>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</si>
  <si>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</si>
  <si>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</si>
  <si>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</si>
  <si>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</si>
  <si>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</si>
  <si>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</si>
  <si>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</si>
  <si>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</si>
  <si>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</si>
  <si>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</si>
  <si>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</si>
  <si>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</si>
  <si>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</si>
  <si>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</si>
  <si>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</si>
  <si>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</si>
  <si>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</si>
  <si>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</si>
  <si>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</si>
  <si>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</si>
  <si>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</si>
  <si>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</si>
  <si>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</si>
  <si>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</si>
  <si>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</si>
  <si>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</si>
  <si>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</si>
  <si>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</si>
  <si>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</si>
  <si>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</si>
  <si>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</si>
  <si>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</si>
  <si>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</si>
  <si>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</si>
  <si>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</si>
  <si>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</si>
  <si>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</si>
  <si>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</si>
  <si>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</si>
  <si>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</si>
  <si>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</si>
  <si>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</si>
  <si>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</si>
  <si>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</si>
  <si>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</si>
  <si>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</si>
  <si>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</si>
  <si>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</si>
  <si>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</si>
  <si>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</si>
  <si>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</si>
  <si>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</si>
  <si>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</si>
  <si>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</si>
  <si>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</si>
  <si>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</si>
  <si>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</si>
  <si>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</si>
  <si>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</si>
  <si>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</si>
  <si>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</si>
  <si>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</si>
  <si>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</si>
  <si>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</si>
  <si>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</si>
  <si>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</si>
  <si>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t>
  </si>
  <si>
    <t>2021-13-10000277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</si>
</sst>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0" borderId="34" xfId="0" applyBorder="1" applyAlignment="1">
      <alignment horizontal="left" vertical="center"/>
    </xf>
    <xf numFmtId="0" fontId="0" fillId="0" borderId="0" xfId="0" applyBorder="1" applyAlignment="1">
      <alignment horizontal="left"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49" fontId="0" fillId="3" borderId="8" xfId="0" applyNumberFormat="1" applyFill="1" applyBorder="1" applyAlignment="1" applyProtection="1">
      <alignment horizontal="center" vertical="center" wrapText="1"/>
      <protection locked="0"/>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8" t="s">
        <v>2640</v>
      </c>
      <c r="M2" s="238"/>
      <c r="N2" s="243" t="s">
        <v>2641</v>
      </c>
      <c r="O2" s="244"/>
    </row>
    <row r="3" spans="1:20" ht="33" customHeight="1" x14ac:dyDescent="0.25">
      <c r="A3" s="9"/>
      <c r="B3" s="8"/>
      <c r="C3" s="217"/>
      <c r="D3" s="218"/>
      <c r="E3" s="218"/>
      <c r="F3" s="218"/>
      <c r="G3" s="218"/>
      <c r="H3" s="218"/>
      <c r="I3" s="218"/>
      <c r="J3" s="218"/>
      <c r="K3" s="218"/>
      <c r="L3" s="245" t="s">
        <v>1</v>
      </c>
      <c r="M3" s="245"/>
      <c r="N3" s="245" t="s">
        <v>2642</v>
      </c>
      <c r="O3" s="247"/>
    </row>
    <row r="4" spans="1:20" ht="24.75" customHeight="1" thickBot="1" x14ac:dyDescent="0.3">
      <c r="A4" s="10"/>
      <c r="B4" s="12"/>
      <c r="C4" s="219"/>
      <c r="D4" s="220"/>
      <c r="E4" s="220"/>
      <c r="F4" s="220"/>
      <c r="G4" s="220"/>
      <c r="H4" s="220"/>
      <c r="I4" s="220"/>
      <c r="J4" s="220"/>
      <c r="K4" s="220"/>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9" t="str">
        <f>HYPERLINK("#MI_Oferente_Singular!A114","CAPACIDAD RESIDUAL")</f>
        <v>CAPACIDAD RESIDUAL</v>
      </c>
      <c r="F8" s="240"/>
      <c r="G8" s="24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9" t="str">
        <f>HYPERLINK("#MI_Oferente_Singular!A162","TALENTO HUMANO")</f>
        <v>TALENTO HUMANO</v>
      </c>
      <c r="F9" s="240"/>
      <c r="G9" s="24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9" t="str">
        <f>HYPERLINK("#MI_Oferente_Singular!F162","INFRAESTRUCTURA")</f>
        <v>INFRAESTRUCTURA</v>
      </c>
      <c r="F10" s="240"/>
      <c r="G10" s="24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2755</v>
      </c>
      <c r="D15" s="35"/>
      <c r="E15" s="35"/>
      <c r="F15" s="5"/>
      <c r="G15" s="32" t="s">
        <v>1168</v>
      </c>
      <c r="H15" s="103" t="s">
        <v>208</v>
      </c>
      <c r="I15" s="32" t="s">
        <v>2624</v>
      </c>
      <c r="J15" s="108" t="s">
        <v>2626</v>
      </c>
      <c r="L15" s="221" t="s">
        <v>8</v>
      </c>
      <c r="M15" s="221"/>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42"/>
      <c r="I20" s="172" t="s">
        <v>208</v>
      </c>
      <c r="J20" s="173" t="s">
        <v>220</v>
      </c>
      <c r="K20" s="174">
        <v>761637306</v>
      </c>
      <c r="L20" s="175">
        <v>44242</v>
      </c>
      <c r="M20" s="175">
        <v>44561</v>
      </c>
      <c r="N20" s="128">
        <f>+(M20-L20)/30</f>
        <v>10.633333333333333</v>
      </c>
      <c r="O20" s="131"/>
      <c r="U20" s="127"/>
      <c r="V20" s="105">
        <f ca="1">NOW()</f>
        <v>44194.728386921299</v>
      </c>
      <c r="W20" s="105">
        <f ca="1">NOW()</f>
        <v>44194.728386921299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237" t="str">
        <f>VLOOKUP(B20,EAS!A2:B1439,2,0)</f>
        <v>FUNDACION DE LA COMUNIDAD UNIDA GUSTAVO MARTINEZ CAFFYN</v>
      </c>
      <c r="C38" s="237"/>
      <c r="D38" s="237"/>
      <c r="E38" s="237"/>
      <c r="F38" s="237"/>
      <c r="G38" s="5"/>
      <c r="H38" s="125"/>
      <c r="I38" s="246" t="s">
        <v>7</v>
      </c>
      <c r="J38" s="246"/>
      <c r="K38" s="246"/>
      <c r="L38" s="246"/>
      <c r="M38" s="246"/>
      <c r="N38" s="246"/>
      <c r="O38" s="126"/>
    </row>
    <row r="39" spans="1:16" ht="42.95" customHeight="1" thickBot="1" x14ac:dyDescent="0.3">
      <c r="A39" s="10"/>
      <c r="B39" s="11"/>
      <c r="C39" s="11"/>
      <c r="D39" s="11"/>
      <c r="E39" s="11"/>
      <c r="F39" s="11"/>
      <c r="G39" s="11"/>
      <c r="H39" s="10"/>
      <c r="I39" s="233" t="s">
        <v>2754</v>
      </c>
      <c r="J39" s="233"/>
      <c r="K39" s="233"/>
      <c r="L39" s="233"/>
      <c r="M39" s="233"/>
      <c r="N39" s="233"/>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193" t="s">
        <v>9</v>
      </c>
      <c r="J112" s="19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23" t="s">
        <v>2657</v>
      </c>
      <c r="C168" s="223"/>
      <c r="D168" s="223"/>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84" t="s">
        <v>2674</v>
      </c>
      <c r="J176" s="185"/>
      <c r="K176" s="185"/>
      <c r="L176" s="185"/>
      <c r="M176" s="18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178" t="s">
        <v>17</v>
      </c>
      <c r="C177" s="179"/>
      <c r="D177" s="180"/>
      <c r="E177" s="184" t="s">
        <v>2615</v>
      </c>
      <c r="F177" s="185"/>
      <c r="G177" s="186"/>
      <c r="H177" s="5"/>
      <c r="I177" s="178" t="s">
        <v>17</v>
      </c>
      <c r="J177" s="179"/>
      <c r="K177" s="179"/>
      <c r="L177" s="180"/>
      <c r="M177" s="187" t="s">
        <v>2671</v>
      </c>
      <c r="O177" s="8"/>
      <c r="Q177" s="19"/>
      <c r="R177" s="19"/>
      <c r="S177" s="19"/>
      <c r="T177" s="19"/>
      <c r="U177" s="19"/>
      <c r="V177" s="19"/>
      <c r="W177" s="19"/>
      <c r="X177" s="19"/>
      <c r="Y177" s="19"/>
      <c r="Z177" s="19"/>
      <c r="AA177" s="19"/>
      <c r="AB177" s="19"/>
    </row>
    <row r="178" spans="1:28" ht="23.25" x14ac:dyDescent="0.25">
      <c r="A178" s="9"/>
      <c r="B178" s="181"/>
      <c r="C178" s="182"/>
      <c r="D178" s="183"/>
      <c r="E178" s="160" t="s">
        <v>2616</v>
      </c>
      <c r="F178" s="28" t="s">
        <v>2617</v>
      </c>
      <c r="G178" s="28" t="s">
        <v>2618</v>
      </c>
      <c r="H178" s="5"/>
      <c r="I178" s="181"/>
      <c r="J178" s="182"/>
      <c r="K178" s="182"/>
      <c r="L178" s="183"/>
      <c r="M178" s="188"/>
      <c r="O178" s="8"/>
      <c r="Q178" s="19"/>
      <c r="R178" s="28" t="s">
        <v>2618</v>
      </c>
      <c r="S178" s="19"/>
      <c r="T178" s="19"/>
      <c r="U178" s="236" t="s">
        <v>1165</v>
      </c>
      <c r="V178" s="236"/>
      <c r="W178" s="236"/>
      <c r="X178" s="24">
        <v>0.02</v>
      </c>
      <c r="Y178" s="157"/>
      <c r="Z178" s="158" t="str">
        <f>IF(Y178&gt;0,SUM(E180+Y178),"")</f>
        <v/>
      </c>
      <c r="AA178" s="19"/>
      <c r="AB178" s="19"/>
    </row>
    <row r="179" spans="1:28" ht="23.25" x14ac:dyDescent="0.25">
      <c r="A179" s="9"/>
      <c r="B179" s="176" t="s">
        <v>2668</v>
      </c>
      <c r="C179" s="176"/>
      <c r="D179" s="176"/>
      <c r="E179" s="164">
        <v>0.02</v>
      </c>
      <c r="F179" s="163">
        <v>0.03</v>
      </c>
      <c r="G179" s="158">
        <f>IF(F179&gt;0,SUM(E179+F179),"")</f>
        <v>0.05</v>
      </c>
      <c r="H179" s="5"/>
      <c r="I179" s="176" t="s">
        <v>2670</v>
      </c>
      <c r="J179" s="176"/>
      <c r="K179" s="176"/>
      <c r="L179" s="176"/>
      <c r="M179" s="165">
        <v>0.05</v>
      </c>
      <c r="O179" s="8"/>
      <c r="Q179" s="19"/>
      <c r="R179" s="152">
        <f>IF(M179&gt;0,SUM(L179+M179),"")</f>
        <v>0.05</v>
      </c>
      <c r="T179" s="19"/>
      <c r="U179" s="236" t="s">
        <v>1166</v>
      </c>
      <c r="V179" s="236"/>
      <c r="W179" s="236"/>
      <c r="X179" s="24">
        <v>0.02</v>
      </c>
      <c r="Y179" s="157"/>
      <c r="Z179" s="158" t="str">
        <f>IF(Y179&gt;0,SUM(E181+Y179),"")</f>
        <v/>
      </c>
      <c r="AA179" s="19"/>
      <c r="AB179" s="19"/>
    </row>
    <row r="180" spans="1:28" ht="23.25" hidden="1" x14ac:dyDescent="0.25">
      <c r="A180" s="9"/>
      <c r="B180" s="177"/>
      <c r="C180" s="177"/>
      <c r="D180" s="177"/>
      <c r="E180" s="162"/>
      <c r="H180" s="5"/>
      <c r="I180" s="177"/>
      <c r="J180" s="177"/>
      <c r="K180" s="177"/>
      <c r="L180" s="177"/>
      <c r="M180" s="5"/>
      <c r="O180" s="8"/>
      <c r="Q180" s="19"/>
      <c r="R180" s="152" t="str">
        <f>IF(S180&gt;0,SUM(L180+S180),"")</f>
        <v/>
      </c>
      <c r="S180" s="157"/>
      <c r="T180" s="19"/>
      <c r="U180" s="236" t="s">
        <v>1167</v>
      </c>
      <c r="V180" s="236"/>
      <c r="W180" s="236"/>
      <c r="X180" s="24">
        <v>0.03</v>
      </c>
      <c r="Y180" s="157"/>
      <c r="Z180" s="158" t="str">
        <f>IF(Y180&gt;0,SUM(E182+Y180),"")</f>
        <v/>
      </c>
      <c r="AA180" s="19"/>
      <c r="AB180" s="19"/>
    </row>
    <row r="181" spans="1:28" ht="23.25" hidden="1" x14ac:dyDescent="0.25">
      <c r="A181" s="9"/>
      <c r="B181" s="177"/>
      <c r="C181" s="177"/>
      <c r="D181" s="177"/>
      <c r="E181" s="162"/>
      <c r="H181" s="5"/>
      <c r="I181" s="177"/>
      <c r="J181" s="177"/>
      <c r="K181" s="177"/>
      <c r="L181" s="17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7"/>
      <c r="C182" s="177"/>
      <c r="D182" s="177"/>
      <c r="E182" s="162"/>
      <c r="H182" s="5"/>
      <c r="I182" s="177"/>
      <c r="J182" s="177"/>
      <c r="K182" s="177"/>
      <c r="L182" s="17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38081865.300000004</v>
      </c>
      <c r="F185" s="92"/>
      <c r="G185" s="93"/>
      <c r="H185" s="88"/>
      <c r="I185" s="90" t="s">
        <v>2627</v>
      </c>
      <c r="J185" s="159">
        <f>+SUM(M179:M183)</f>
        <v>0.05</v>
      </c>
      <c r="K185" s="235" t="s">
        <v>2628</v>
      </c>
      <c r="L185" s="235"/>
      <c r="M185" s="94">
        <f>+J185*(SUM(K20:K35))</f>
        <v>38081865.300000004</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2" t="s">
        <v>2636</v>
      </c>
      <c r="C192" s="192"/>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C2:K4"/>
    <mergeCell ref="L15:M15"/>
    <mergeCell ref="A17:G17"/>
    <mergeCell ref="B37:F37"/>
    <mergeCell ref="B176:G176"/>
    <mergeCell ref="A172:O172"/>
    <mergeCell ref="B168:D168"/>
    <mergeCell ref="A41:O41"/>
    <mergeCell ref="A43:O43"/>
    <mergeCell ref="A44:O45"/>
    <mergeCell ref="I39:N39"/>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I181:L181"/>
    <mergeCell ref="I182:L182"/>
    <mergeCell ref="I183:L183"/>
    <mergeCell ref="I176:M176"/>
    <mergeCell ref="M177:M178"/>
    <mergeCell ref="I180:L180"/>
    <mergeCell ref="I177:L178"/>
    <mergeCell ref="I179:L179"/>
    <mergeCell ref="B179:D179"/>
    <mergeCell ref="B180:D180"/>
    <mergeCell ref="B181:D181"/>
    <mergeCell ref="B177:D178"/>
    <mergeCell ref="E177:G177"/>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2020-12-29T22:29:00Z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