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2021-70-1000173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6" i="12" l="1"/>
  <c r="N115" i="12"/>
  <c r="N114"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<sst xmlns="http://schemas.openxmlformats.org/spreadsheetml/2006/main" count="4531" uniqueCount="2741">
  <si>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</si>
  <si>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</si>
  <si>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</si>
  <si>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</si>
  <si>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</si>
  <si>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</si>
  <si>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</si>
  <si>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</si>
  <si>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</si>
  <si>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</si>
  <si>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</si>
  <si>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</si>
  <si>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</si>
  <si>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</si>
  <si>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</si>
  <si>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</si>
  <si>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</si>
  <si>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</si>
  <si>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</si>
  <si>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</si>
  <si>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</si>
  <si>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</si>
  <si>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</si>
  <si>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</si>
  <si>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</si>
  <si>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</si>
  <si>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</si>
  <si>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</si>
  <si>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</si>
  <si>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</si>
  <si>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</si>
  <si>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</si>
  <si>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</si>
  <si>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</si>
  <si>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</si>
  <si>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</si>
  <si>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</si>
  <si>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</si>
  <si>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</si>
  <si>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</si>
  <si>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</si>
  <si>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</si>
  <si>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</si>
  <si>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</si>
  <si>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</si>
  <si>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</si>
  <si>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</si>
  <si>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</si>
  <si>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</si>
  <si>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</si>
  <si>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</si>
  <si>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</si>
  <si>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</si>
  <si>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</si>
  <si>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</si>
  <si>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</si>
  <si>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</si>
  <si>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</si>
  <si>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</si>
  <si>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</si>
  <si>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</si>
  <si>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</si>
  <si>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</si>
  <si>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</si>
  <si>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</si>
  <si>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</si>
  <si>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</si>
  <si>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</si>
  <si>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</si>
  <si>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</si>
  <si>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</si>
  <si>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</si>
  <si>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</si>
  <si>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</si>
  <si>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</si>
  <si>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</si>
  <si>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</si>
  <si>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</si>
  <si>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</si>
  <si>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</si>
  <si>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</si>
  <si>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</si>
  <si>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</si>
  <si>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</si>
  <si>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</si>
  <si>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</si>
  <si>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</si>
  <si>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</si>
  <si>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</si>
  <si>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</si>
  <si>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</si>
  <si>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</si>
  <si>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</si>
  <si>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</si>
  <si>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</si>
  <si>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</si>
  <si>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</si>
  <si>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</si>
  <si>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</si>
  <si>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</si>
  <si>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</si>
  <si>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</si>
  <si>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</si>
  <si>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</si>
  <si>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</si>
  <si>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</si>
  <si>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</si>
  <si>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</si>
  <si>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</si>
  <si>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</si>
  <si>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</si>
  <si>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</si>
  <si>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</si>
  <si>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</si>
  <si>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</si>
  <si>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</si>
  <si>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</si>
  <si>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</si>
  <si>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</si>
  <si>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</si>
  <si>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</si>
  <si>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</si>
  <si>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</si>
  <si>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</si>
  <si>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</si>
  <si>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</si>
  <si>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</si>
  <si>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</si>
  <si>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</si>
  <si>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</si>
  <si>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</si>
  <si>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</si>
  <si>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</si>
  <si>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</si>
  <si>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</si>
  <si>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</si>
  <si>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</si>
  <si>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</si>
  <si>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</si>
  <si>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</si>
  <si>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</si>
  <si>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</si>
  <si>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</si>
  <si>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</si>
  <si>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</si>
  <si>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</si>
  <si>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</si>
  <si>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</si>
  <si>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</si>
  <si>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</si>
  <si>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</si>
  <si>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</si>
  <si>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</si>
  <si>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</si>
  <si>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</si>
  <si>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</si>
  <si>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</si>
  <si>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</si>
  <si>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</si>
  <si>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</si>
  <si>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</si>
  <si>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</si>
  <si>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</si>
  <si>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</si>
  <si>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</si>
  <si>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</si>
  <si>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</si>
  <si>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</si>
  <si>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</si>
  <si>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</si>
  <si>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</si>
  <si>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</si>
  <si>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</si>
  <si>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</si>
  <si>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</si>
  <si>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</si>
  <si>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</si>
  <si>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</si>
  <si>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</si>
  <si>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</si>
  <si>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</si>
  <si>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</si>
  <si>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</si>
  <si>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</si>
  <si>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</si>
  <si>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</si>
  <si>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</si>
  <si>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</si>
  <si>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</si>
  <si>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</si>
  <si>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</si>
  <si>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</si>
  <si>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</si>
  <si>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</si>
  <si>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</si>
  <si>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</si>
  <si>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</si>
  <si>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</si>
  <si>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</si>
  <si>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</si>
  <si>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</si>
  <si>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</si>
  <si>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</si>
  <si>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</si>
  <si>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</si>
  <si>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</si>
  <si>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</si>
  <si>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</si>
  <si>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</si>
  <si>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</si>
  <si>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</si>
  <si>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</si>
  <si>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</si>
  <si>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</si>
  <si>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</si>
  <si>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</si>
  <si>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</si>
  <si>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</si>
  <si>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</si>
  <si>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</si>
  <si>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</si>
  <si>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</si>
  <si>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</si>
  <si>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</si>
  <si>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</si>
  <si>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</si>
  <si>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</si>
  <si>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</si>
  <si>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</si>
  <si>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</si>
  <si>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</si>
  <si>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</si>
  <si>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</si>
  <si>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</si>
  <si>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</si>
  <si>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</si>
  <si>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</si>
  <si>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</si>
  <si>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</si>
  <si>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</si>
  <si>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</si>
  <si>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</si>
  <si>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</si>
  <si>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</si>
  <si>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</si>
  <si>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</si>
  <si>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</si>
  <si>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</si>
  <si>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</si>
  <si>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</si>
  <si>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</si>
  <si>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</si>
  <si>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</si>
  <si>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</si>
  <si>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</si>
  <si>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</si>
  <si>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</si>
  <si>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</si>
  <si>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</si>
  <si>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</si>
  <si>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</si>
  <si>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</si>
  <si>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</si>
  <si>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</si>
  <si>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</si>
  <si>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</si>
  <si>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</si>
  <si>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</si>
  <si>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</si>
  <si>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</si>
  <si>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</si>
  <si>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</si>
  <si>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</si>
  <si>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</si>
  <si>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</si>
  <si>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</si>
  <si>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</si>
  <si>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</si>
  <si>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</si>
  <si>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</si>
  <si>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</si>
  <si>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</si>
  <si>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</si>
  <si>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</si>
  <si>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</si>
  <si>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</si>
  <si>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</si>
  <si>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</si>
  <si>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</si>
  <si>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</si>
  <si>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</si>
  <si>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</si>
  <si>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</si>
  <si>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</si>
  <si>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</si>
  <si>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</si>
  <si>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</si>
  <si>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</si>
  <si>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</si>
  <si>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</si>
  <si>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</si>
  <si>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</si>
  <si>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</si>
  <si>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</si>
  <si>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</si>
  <si>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</si>
  <si>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</si>
  <si>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</si>
  <si>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</si>
  <si>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</si>
  <si>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</si>
  <si>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</si>
  <si>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</si>
  <si>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</si>
  <si>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</si>
  <si>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</si>
  <si>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</si>
  <si>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</si>
  <si>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</si>
  <si>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</si>
  <si>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</si>
  <si>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</si>
  <si>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</si>
  <si>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</si>
  <si>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</si>
  <si>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</si>
  <si>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</si>
  <si>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</si>
  <si>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</si>
  <si>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</si>
  <si>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</si>
  <si>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</si>
  <si>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</si>
  <si>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</si>
  <si>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</si>
  <si>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</si>
  <si>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</si>
  <si>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</si>
  <si>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</si>
  <si>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</si>
  <si>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</si>
  <si>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</si>
  <si>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</si>
  <si>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</si>
  <si>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</si>
  <si>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</si>
  <si>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</si>
  <si>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</si>
  <si>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</si>
  <si>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</si>
  <si>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</si>
  <si>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</si>
  <si>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</si>
  <si>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</si>
  <si>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</si>
  <si>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</si>
  <si>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</si>
  <si>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</si>
  <si>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</si>
  <si>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</si>
  <si>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</si>
  <si>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</si>
  <si>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</si>
  <si>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</si>
  <si>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</si>
  <si>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</si>
  <si>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</si>
  <si>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</si>
  <si>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</si>
  <si>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</si>
  <si>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</si>
  <si>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</si>
  <si>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</si>
  <si>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</si>
  <si>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</si>
  <si>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</si>
  <si>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</si>
  <si>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</si>
  <si>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</si>
  <si>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</si>
  <si>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</si>
  <si>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</si>
  <si>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</si>
  <si>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</si>
  <si>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</si>
  <si>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</si>
  <si>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</si>
  <si>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</si>
  <si>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</si>
  <si>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</si>
  <si>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</si>
  <si>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</si>
  <si>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</si>
  <si>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</si>
  <si>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</si>
  <si>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</si>
  <si>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</si>
  <si>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</si>
  <si>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</si>
  <si>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</si>
  <si>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</si>
  <si>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</si>
  <si>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</si>
  <si>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</si>
  <si>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</si>
  <si>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</si>
  <si>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</si>
  <si>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</si>
  <si>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</si>
  <si>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</si>
  <si>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</si>
  <si>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</si>
  <si>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</si>
  <si>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</si>
  <si>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</si>
  <si>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</si>
  <si>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</si>
  <si>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</si>
  <si>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</si>
  <si>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</si>
  <si>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</si>
  <si>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</si>
  <si>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</si>
  <si>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</si>
  <si>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</si>
  <si>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</si>
  <si>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</si>
  <si>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</si>
  <si>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</si>
  <si>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</si>
  <si>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</si>
  <si>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</si>
  <si>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</si>
  <si>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</si>
  <si>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</si>
  <si>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</si>
  <si>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</si>
  <si>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</si>
  <si>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</si>
  <si>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</si>
  <si>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</si>
  <si>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</si>
  <si>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</si>
  <si>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</si>
  <si>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</si>
  <si>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</si>
  <si>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</si>
  <si>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</si>
  <si>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</si>
  <si>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</si>
  <si>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</si>
  <si>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</si>
  <si>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</si>
  <si>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</si>
  <si>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</si>
  <si>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</si>
  <si>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</si>
  <si>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</si>
  <si>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</si>
  <si>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</si>
  <si>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</si>
  <si>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</si>
  <si>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</si>
  <si>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</si>
  <si>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</si>
  <si>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</si>
  <si>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</si>
  <si>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</si>
  <si>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</si>
  <si>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</si>
  <si>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</si>
  <si>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</si>
  <si>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</si>
  <si>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</si>
  <si>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</si>
  <si>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</si>
  <si>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</si>
  <si>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</si>
  <si>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</si>
  <si>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</si>
  <si>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</si>
  <si>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</si>
  <si>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</si>
  <si>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</si>
  <si>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</si>
  <si>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</si>
  <si>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</si>
  <si>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</si>
  <si>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</si>
  <si>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</si>
  <si>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</si>
  <si>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</si>
  <si>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</si>
  <si>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</si>
  <si>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</si>
  <si>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</si>
  <si>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</si>
  <si>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</si>
  <si>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</si>
  <si>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</si>
  <si>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</si>
  <si>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</si>
  <si>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</si>
  <si>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</si>
  <si>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</si>
  <si>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</si>
  <si>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</si>
  <si>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</si>
  <si>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</si>
  <si>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</si>
  <si>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</si>
  <si>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</si>
  <si>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</si>
  <si>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</si>
  <si>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</si>
  <si>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</si>
  <si>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</si>
  <si>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</si>
  <si>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</si>
  <si>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</si>
  <si>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</si>
  <si>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</si>
  <si>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</si>
  <si>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</si>
  <si>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</si>
  <si>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</si>
  <si>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</si>
  <si>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</si>
  <si>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</si>
  <si>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</si>
  <si>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</si>
  <si>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</si>
  <si>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</si>
  <si>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</si>
  <si>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</si>
  <si>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</si>
  <si>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</si>
  <si>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</si>
  <si>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</si>
  <si>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</si>
  <si>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</si>
  <si>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</si>
  <si>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</si>
  <si>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</si>
  <si>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</si>
  <si>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</si>
  <si>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</si>
  <si>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</si>
  <si>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</si>
  <si>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</si>
  <si>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</si>
  <si>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</si>
  <si>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</si>
  <si>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</si>
  <si>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</si>
  <si>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</si>
  <si>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</si>
  <si>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</si>
  <si>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</si>
  <si>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</si>
  <si>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</si>
  <si>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</si>
  <si>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</si>
  <si>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</si>
  <si>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</si>
  <si>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</si>
  <si>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</si>
  <si>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</si>
  <si>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</si>
  <si>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</si>
  <si>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</si>
  <si>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</si>
  <si>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</si>
  <si>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</si>
  <si>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</si>
  <si>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</si>
  <si>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</si>
  <si>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</si>
  <si>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</si>
  <si>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</si>
  <si>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</si>
  <si>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</si>
  <si>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</si>
  <si>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</si>
  <si>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</si>
  <si>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</si>
  <si>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</si>
  <si>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</si>
  <si>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</si>
  <si>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</si>
  <si>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</si>
  <si>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</si>
  <si>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</si>
  <si>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</si>
  <si>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</si>
  <si>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</si>
  <si>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</si>
  <si>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</si>
  <si>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</si>
  <si>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</si>
  <si>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</si>
  <si>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</si>
  <si>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</si>
  <si>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</si>
  <si>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</si>
  <si>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</si>
  <si>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</si>
  <si>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</si>
  <si>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</si>
  <si>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</si>
  <si>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</si>
  <si>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</si>
  <si>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</si>
  <si>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</si>
  <si>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</si>
  <si>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</si>
  <si>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</si>
  <si>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</si>
  <si>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</si>
  <si>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</si>
  <si>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</si>
  <si>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</si>
  <si>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</si>
  <si>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</si>
  <si>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</si>
  <si>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</si>
  <si>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</si>
  <si>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</si>
  <si>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</si>
  <si>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</si>
  <si>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</si>
  <si>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</si>
  <si>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</si>
  <si>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</si>
  <si>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</si>
  <si>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</si>
  <si>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</si>
  <si>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</si>
  <si>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</si>
  <si>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</si>
  <si>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</si>
  <si>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</si>
  <si>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</si>
  <si>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</si>
  <si>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</si>
  <si>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</si>
  <si>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</si>
  <si>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</si>
  <si>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</si>
  <si>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</si>
  <si>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</si>
  <si>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</si>
  <si>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</si>
  <si>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</si>
  <si>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</si>
  <si>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</si>
  <si>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</si>
  <si>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</si>
  <si>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</si>
  <si>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</si>
  <si>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</si>
  <si>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</si>
  <si>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</si>
  <si>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</si>
  <si>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</si>
  <si>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</si>
  <si>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</si>
  <si>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</si>
  <si>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</si>
  <si>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</si>
  <si>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</si>
  <si>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</si>
  <si>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</si>
  <si>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</si>
  <si>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</si>
  <si>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</si>
  <si>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</si>
  <si>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</si>
  <si>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</si>
  <si>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</si>
  <si>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</si>
  <si>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</si>
  <si>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</si>
  <si>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</si>
  <si>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</si>
  <si>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</si>
  <si>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</si>
  <si>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</si>
  <si>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</si>
  <si>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</si>
  <si>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</si>
  <si>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</si>
  <si>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</si>
  <si>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</si>
  <si>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</si>
  <si>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</si>
  <si>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</si>
  <si>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</si>
  <si>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</si>
  <si>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</si>
  <si>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</si>
  <si>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</si>
  <si>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</si>
  <si>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</si>
  <si>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</si>
  <si>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</si>
  <si>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</si>
  <si>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</si>
  <si>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</si>
  <si>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</si>
  <si>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</si>
  <si>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</si>
  <si>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</si>
  <si>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</si>
  <si>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</si>
  <si>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</si>
  <si>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</si>
  <si>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</si>
  <si>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</si>
  <si>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</si>
  <si>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</si>
  <si>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</si>
  <si>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</si>
  <si>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</si>
  <si>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</si>
  <si>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</si>
  <si>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</si>
  <si>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</si>
  <si>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</si>
  <si>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</si>
  <si>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</si>
  <si>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</si>
  <si>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</si>
  <si>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</si>
  <si>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</si>
  <si>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</si>
  <si>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</si>
  <si>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</si>
  <si>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</si>
  <si>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</si>
  <si>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</si>
  <si>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</si>
  <si>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</si>
  <si>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</si>
  <si>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</si>
  <si>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</si>
  <si>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</si>
  <si>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</si>
  <si>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</si>
  <si>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</si>
  <si>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</si>
  <si>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</si>
  <si>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</si>
  <si>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</si>
  <si>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</si>
  <si>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</si>
  <si>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</si>
  <si>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</si>
  <si>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</si>
  <si>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</si>
  <si>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</si>
  <si>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</si>
  <si>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</si>
  <si>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</si>
  <si>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</si>
  <si>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</si>
  <si>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</si>
  <si>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</si>
  <si>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</si>
  <si>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</si>
  <si>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</si>
  <si>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</si>
  <si>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</si>
  <si>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</si>
  <si>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</si>
  <si>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</si>
  <si>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</si>
  <si>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</si>
  <si>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</si>
  <si>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</si>
  <si>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</si>
  <si>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</si>
  <si>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</si>
  <si>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</si>
  <si>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</si>
  <si>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</si>
  <si>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</si>
  <si>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</si>
  <si>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</si>
  <si>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</si>
  <si>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</si>
  <si>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</si>
  <si>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</si>
  <si>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</si>
  <si>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</si>
  <si>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</si>
  <si>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</si>
  <si>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</si>
  <si>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</si>
  <si>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</si>
  <si>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</si>
  <si>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</si>
  <si>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</si>
  <si>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</si>
  <si>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</si>
  <si>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</si>
  <si>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</si>
  <si>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</si>
  <si>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</si>
  <si>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</si>
  <si>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</si>
  <si>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</si>
  <si>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</si>
  <si>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</si>
  <si>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</si>
  <si>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</si>
  <si>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</si>
  <si>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</si>
  <si>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</si>
  <si>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</si>
  <si>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</si>
  <si>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</si>
  <si>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</si>
  <si>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</si>
  <si>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</si>
  <si>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</si>
  <si>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</si>
  <si>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</si>
  <si>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</si>
  <si>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</si>
  <si>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</si>
  <si>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</si>
  <si>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</si>
  <si>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</si>
  <si>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</si>
  <si>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</si>
  <si>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</si>
  <si>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</si>
  <si>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</si>
  <si>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</si>
  <si>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</si>
  <si>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</si>
  <si>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</si>
  <si>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</si>
  <si>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</si>
  <si>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</si>
  <si>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</si>
  <si>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</si>
  <si>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</si>
  <si>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</si>
  <si>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</si>
  <si>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</si>
  <si>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</si>
  <si>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</si>
  <si>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</si>
  <si>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</si>
  <si>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</si>
  <si>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</si>
  <si>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</si>
  <si>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</si>
  <si>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</si>
  <si>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</si>
  <si>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</si>
  <si>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</si>
  <si>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</si>
  <si>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</si>
  <si>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</si>
  <si>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</si>
  <si>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</si>
  <si>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</si>
  <si>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</si>
  <si>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</si>
  <si>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</si>
  <si>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</si>
  <si>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</si>
  <si>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</si>
  <si>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</si>
  <si>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</si>
  <si>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</si>
  <si>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</si>
  <si>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</si>
  <si>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</si>
  <si>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</si>
  <si>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</si>
  <si>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</si>
  <si>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</si>
  <si>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</si>
  <si>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</si>
  <si>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</si>
  <si>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</si>
  <si>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</si>
  <si>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</si>
  <si>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</si>
  <si>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</si>
  <si>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</si>
  <si>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</si>
  <si>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</si>
  <si>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</si>
  <si>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</si>
  <si>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</si>
  <si>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</si>
  <si>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</si>
  <si>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</si>
  <si>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</si>
  <si>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</si>
  <si>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</si>
  <si>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</si>
  <si>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</si>
  <si>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</si>
  <si>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</si>
  <si>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</si>
  <si>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</si>
  <si>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</si>
  <si>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</si>
  <si>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</si>
  <si>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</si>
  <si>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</si>
  <si>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</si>
  <si>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</si>
  <si>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</si>
  <si>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</si>
  <si>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</si>
  <si>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</si>
  <si>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</si>
  <si>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</si>
  <si>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</si>
  <si>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</si>
  <si>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</si>
  <si>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</si>
  <si>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</si>
  <si>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</si>
  <si>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</si>
  <si>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</si>
  <si>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</si>
  <si>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</si>
  <si>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</si>
  <si>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</si>
  <si>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</si>
  <si>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</si>
  <si>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</si>
  <si>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</si>
  <si>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</si>
  <si>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</si>
  <si>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</si>
  <si>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</si>
  <si>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</si>
  <si>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</si>
  <si>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</si>
  <si>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</si>
  <si>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</si>
  <si>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</si>
  <si>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</si>
  <si>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</si>
  <si>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</si>
  <si>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</si>
  <si>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</si>
  <si>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</si>
  <si>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</si>
  <si>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</si>
  <si>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</si>
  <si>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</si>
  <si>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</si>
  <si>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</si>
  <si>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</si>
  <si>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</si>
  <si>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</si>
  <si>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</si>
  <si>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</si>
  <si>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</si>
  <si>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</si>
  <si>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</si>
  <si>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</si>
  <si>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</si>
  <si>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</si>
  <si>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</si>
  <si>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</si>
  <si>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</si>
  <si>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</si>
  <si>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</si>
  <si>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</si>
  <si>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</si>
  <si>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</si>
  <si>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</si>
  <si>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</si>
  <si>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</si>
  <si>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</si>
  <si>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</si>
  <si>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</si>
  <si>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</si>
  <si>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</si>
  <si>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</si>
  <si>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</si>
  <si>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</si>
  <si>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</si>
  <si>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</si>
  <si>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</si>
  <si>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</si>
  <si>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</si>
  <si>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</si>
  <si>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</si>
  <si>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</si>
  <si>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</si>
  <si>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</si>
  <si>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</si>
  <si>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</si>
  <si>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</si>
  <si>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</si>
  <si>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</si>
  <si>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</si>
  <si>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</si>
  <si>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</si>
  <si>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</si>
  <si>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</si>
  <si>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</si>
  <si>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</si>
  <si>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</si>
  <si>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</si>
  <si>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</si>
  <si>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</si>
  <si>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</si>
  <si>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</si>
  <si>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</si>
  <si>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</si>
  <si>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</si>
  <si>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</si>
  <si>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</si>
  <si>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</si>
  <si>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</si>
  <si>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</si>
  <si>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</si>
  <si>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</si>
  <si>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</si>
  <si>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</si>
  <si>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</si>
  <si>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</si>
  <si>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</si>
  <si>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</si>
  <si>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</si>
  <si>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</si>
  <si>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</si>
  <si>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</si>
  <si>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</si>
  <si>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</si>
  <si>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</si>
  <si>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</si>
  <si>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</si>
  <si>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</si>
  <si>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</si>
  <si>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</si>
  <si>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</si>
  <si>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</si>
  <si>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</si>
  <si>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</si>
  <si>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</si>
  <si>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</si>
  <si>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</si>
  <si>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</si>
  <si>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</si>
  <si>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</si>
  <si>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</si>
  <si>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</si>
  <si>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</si>
  <si>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</si>
  <si>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</si>
  <si>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</si>
  <si>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</si>
  <si>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</si>
  <si>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</si>
  <si>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</si>
  <si>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</si>
  <si>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</si>
  <si>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</si>
  <si>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</si>
  <si>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</si>
  <si>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</si>
  <si>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</si>
  <si>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</si>
  <si>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</si>
  <si>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</si>
  <si>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</si>
  <si>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</si>
  <si>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</si>
  <si>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</si>
  <si>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</si>
  <si>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</si>
  <si>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</si>
  <si>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</si>
  <si>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</si>
  <si>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</si>
  <si>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</si>
  <si>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</si>
  <si>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</si>
  <si>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</si>
  <si>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</si>
  <si>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</si>
  <si>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</si>
  <si>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</si>
  <si>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</si>
  <si>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</si>
  <si>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</si>
  <si>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</si>
  <si>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</si>
  <si>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</si>
  <si>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</si>
  <si>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</si>
  <si>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</si>
  <si>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</si>
  <si>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</si>
  <si>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</si>
  <si>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</si>
  <si>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</si>
  <si>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</si>
  <si>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</si>
  <si>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</si>
  <si>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</si>
  <si>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</si>
  <si>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</si>
  <si>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</si>
  <si>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</si>
  <si>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</si>
  <si>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</si>
  <si>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</si>
  <si>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</si>
  <si>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</si>
  <si>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</si>
  <si>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</si>
  <si>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</si>
  <si>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</si>
  <si>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</si>
  <si>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</si>
  <si>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</si>
  <si>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</si>
  <si>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</si>
  <si>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</si>
  <si>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</si>
  <si>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</si>
  <si>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</si>
  <si>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</si>
  <si>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</si>
  <si>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</si>
  <si>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</si>
  <si>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</si>
  <si>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</si>
  <si>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</si>
  <si>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</si>
  <si>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</si>
  <si>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</si>
  <si>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</si>
  <si>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</si>
  <si>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</si>
  <si>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</si>
  <si>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</si>
  <si>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</si>
  <si>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</si>
  <si>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</si>
  <si>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</si>
  <si>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</si>
  <si>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</si>
  <si>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</si>
  <si>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</si>
  <si>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</si>
  <si>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</si>
  <si>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</si>
  <si>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</si>
  <si>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</si>
  <si>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</si>
  <si>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</si>
  <si>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</si>
  <si>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</si>
  <si>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</si>
  <si>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</si>
  <si>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</si>
  <si>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</si>
  <si>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</si>
  <si>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</si>
  <si>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</si>
  <si>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</si>
  <si>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</si>
  <si>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</si>
  <si>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</si>
  <si>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</si>
  <si>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</si>
  <si>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</si>
  <si>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</si>
  <si>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</si>
  <si>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</si>
  <si>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</si>
  <si>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</si>
  <si>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</si>
  <si>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</si>
  <si>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</si>
  <si>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</si>
  <si>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</si>
  <si>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</si>
  <si>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</si>
  <si>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</si>
  <si>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</si>
  <si>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</si>
  <si>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</si>
  <si>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</si>
  <si>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</si>
  <si>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</si>
  <si>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</si>
  <si>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</si>
  <si>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</si>
  <si>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</si>
  <si>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</si>
  <si>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</si>
  <si>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</si>
  <si>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</si>
  <si>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</si>
  <si>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</si>
  <si>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</si>
  <si>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</si>
  <si>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</si>
  <si>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</si>
  <si>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</si>
  <si>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</si>
  <si>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</si>
  <si>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</si>
  <si>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</si>
  <si>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</si>
  <si>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</si>
  <si>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</si>
  <si>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</si>
  <si>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</si>
  <si>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</si>
  <si>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</si>
  <si>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</si>
  <si>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</si>
  <si>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</si>
  <si>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</si>
  <si>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</si>
  <si>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</si>
  <si>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</si>
  <si>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</si>
  <si>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</si>
  <si>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</si>
  <si>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</si>
  <si>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</si>
  <si>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</si>
  <si>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</si>
  <si>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</si>
  <si>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</si>
  <si>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</si>
  <si>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</si>
  <si>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</si>
  <si>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</si>
  <si>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</si>
  <si>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</si>
  <si>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</si>
  <si>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</si>
  <si>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</si>
  <si>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</si>
  <si>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</si>
  <si>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</si>
  <si>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</si>
  <si>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</si>
  <si>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</si>
  <si>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</si>
  <si>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</si>
  <si>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</si>
  <si>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</si>
  <si>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</si>
  <si>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</si>
  <si>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</si>
  <si>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</si>
  <si>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</si>
  <si>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</si>
  <si>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</si>
  <si>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</si>
  <si>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</si>
  <si>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</si>
  <si>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</si>
  <si>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</si>
  <si>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</si>
  <si>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</si>
  <si>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</si>
  <si>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</si>
  <si>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</si>
  <si>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</si>
  <si>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</si>
  <si>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</si>
  <si>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</si>
  <si>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</si>
  <si>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</si>
  <si>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</si>
  <si>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</si>
  <si>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</si>
  <si>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</si>
  <si>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</si>
  <si>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</si>
  <si>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</si>
  <si>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</si>
  <si>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</si>
  <si>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</si>
  <si>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</si>
  <si>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</si>
  <si>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</si>
  <si>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</si>
  <si>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</si>
  <si>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</si>
  <si>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</si>
  <si>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</si>
  <si>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</si>
  <si>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</si>
  <si>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</si>
  <si>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</si>
  <si>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</si>
  <si>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</si>
  <si>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</si>
  <si>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</si>
  <si>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</si>
  <si>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</si>
  <si>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</si>
  <si>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</si>
  <si>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</si>
  <si>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</si>
  <si>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</si>
  <si>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</si>
  <si>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</si>
  <si>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</si>
  <si>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</si>
  <si>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</si>
  <si>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</si>
  <si>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</si>
  <si>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</si>
  <si>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</si>
  <si>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</si>
  <si>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</si>
  <si>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</si>
  <si>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</si>
  <si>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</si>
  <si>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</si>
  <si>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</si>
  <si>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</si>
  <si>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</si>
  <si>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</si>
  <si>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</si>
  <si>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</si>
  <si>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</si>
  <si>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</si>
  <si>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</si>
  <si>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</si>
  <si>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</si>
  <si>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</si>
  <si>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</si>
  <si>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</si>
  <si>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</si>
  <si>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</si>
  <si>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</si>
  <si>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</si>
  <si>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</si>
  <si>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</si>
  <si>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</si>
  <si>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</si>
  <si>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</si>
  <si>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</si>
  <si>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</si>
  <si>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</si>
  <si>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</si>
  <si>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</si>
  <si>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</si>
  <si>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</si>
  <si>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</si>
  <si>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</si>
  <si>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</si>
  <si>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</si>
  <si>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</si>
  <si>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</si>
  <si>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</si>
  <si>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</si>
  <si>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</si>
  <si>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</si>
  <si>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</si>
  <si>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</si>
  <si>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</si>
  <si>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</si>
  <si>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</si>
  <si>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</si>
  <si>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</si>
  <si>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</si>
  <si>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</si>
  <si>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</si>
  <si>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</si>
  <si>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</si>
  <si>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</si>
  <si>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</si>
  <si>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</si>
  <si>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</si>
  <si>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</si>
  <si>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</si>
  <si>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</si>
  <si>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</si>
  <si>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</si>
  <si>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</si>
  <si>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</si>
  <si>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</si>
  <si>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</si>
  <si>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</si>
  <si>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</si>
  <si>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</si>
  <si>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</si>
  <si>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</si>
  <si>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</si>
  <si>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</si>
  <si>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</si>
  <si>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</si>
  <si>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</si>
  <si>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</si>
  <si>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</si>
  <si>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</si>
  <si>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</si>
  <si>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</si>
  <si>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</si>
  <si>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</si>
  <si>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</si>
  <si>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</si>
  <si>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</si>
  <si>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</si>
  <si>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</si>
  <si>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</si>
  <si>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</si>
  <si>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</si>
  <si>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</si>
  <si>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</si>
  <si>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</si>
  <si>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</si>
  <si>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</si>
  <si>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</si>
  <si>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</si>
  <si>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</si>
  <si>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</si>
  <si>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</si>
  <si>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</si>
  <si>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</si>
  <si>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</si>
  <si>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</si>
  <si>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</si>
  <si>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</si>
  <si>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</si>
  <si>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</si>
  <si>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</si>
  <si>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</si>
  <si>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</si>
  <si>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</si>
  <si>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</si>
  <si>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</si>
  <si>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</si>
  <si>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</si>
  <si>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</si>
  <si>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</si>
  <si>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</si>
  <si>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</si>
  <si>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</si>
  <si>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</si>
  <si>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</si>
  <si>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</si>
  <si>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</si>
  <si>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</si>
  <si>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</si>
  <si>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</si>
  <si>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</si>
  <si>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</si>
  <si>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</si>
  <si>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</si>
  <si>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</si>
  <si>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</si>
  <si>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</si>
  <si>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</si>
  <si>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</si>
  <si>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</si>
  <si>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</si>
  <si>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</si>
  <si>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</si>
  <si>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</si>
  <si>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</si>
  <si>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</si>
  <si>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</si>
  <si>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</si>
  <si>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</si>
  <si>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</si>
  <si>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</si>
  <si>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</si>
  <si>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</si>
  <si>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</si>
  <si>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</si>
  <si>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</si>
  <si>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</si>
  <si>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</si>
  <si>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</si>
  <si>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</si>
  <si>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</si>
  <si>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</si>
  <si>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</si>
  <si>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</si>
  <si>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</si>
  <si>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</si>
  <si>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</si>
  <si>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</si>
  <si>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</si>
  <si>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</si>
  <si>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</si>
  <si>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</si>
  <si>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</si>
  <si>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</si>
  <si>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</si>
  <si>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</si>
  <si>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</si>
  <si>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</si>
  <si>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</si>
  <si>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</si>
  <si>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</si>
  <si>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</si>
  <si>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</si>
  <si>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</si>
  <si>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</si>
  <si>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</si>
  <si>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</si>
  <si>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</si>
  <si>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</si>
  <si>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</si>
  <si>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</si>
  <si>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</si>
  <si>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</si>
  <si>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</si>
  <si>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</si>
  <si>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</si>
  <si>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</si>
  <si>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</si>
  <si>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</si>
  <si>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</si>
  <si>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</si>
  <si>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</si>
  <si>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</si>
  <si>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</si>
  <si>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</si>
  <si>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</si>
  <si>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</si>
  <si>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</si>
  <si>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</si>
  <si>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</si>
  <si>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</si>
  <si>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</si>
  <si>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</si>
  <si>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</si>
  <si>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</si>
  <si>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</si>
  <si>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</si>
  <si>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</si>
  <si>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</si>
  <si>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</si>
  <si>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</si>
  <si>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</si>
  <si>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</si>
  <si>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</si>
  <si>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</si>
  <si>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</si>
  <si>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</si>
  <si>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</si>
  <si>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</si>
  <si>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</si>
  <si>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</si>
  <si>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</si>
  <si>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</si>
  <si>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</si>
  <si>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</si>
  <si>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</si>
  <si>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</si>
  <si>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</si>
  <si>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</si>
  <si>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</si>
  <si>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</si>
  <si>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</si>
  <si>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</si>
  <si>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</si>
  <si>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</si>
  <si>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</si>
  <si>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</si>
  <si>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</si>
  <si>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</si>
  <si>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</si>
  <si>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</si>
  <si>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</si>
  <si>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</si>
  <si>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</si>
  <si>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</si>
  <si>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</si>
  <si>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</si>
  <si>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</si>
  <si>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</si>
  <si>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</si>
  <si>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</si>
  <si>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</si>
  <si>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</si>
  <si>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</si>
  <si>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</si>
  <si>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</si>
  <si>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</si>
  <si>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</si>
  <si>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</si>
  <si>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</si>
  <si>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</si>
  <si>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</si>
  <si>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</si>
  <si>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</si>
  <si>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</si>
  <si>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</si>
  <si>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</si>
  <si>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</si>
  <si>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</si>
  <si>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</si>
  <si>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</si>
  <si>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</si>
  <si>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</si>
  <si>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</si>
  <si>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</si>
  <si>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</si>
  <si>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</si>
  <si>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</si>
  <si>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</si>
  <si>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</si>
  <si>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</si>
  <si>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</si>
  <si>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</si>
  <si>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</si>
  <si>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</si>
  <si>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</si>
  <si>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</si>
  <si>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</si>
  <si>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</si>
  <si>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</si>
  <si>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</si>
  <si>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</si>
  <si>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</si>
  <si>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</si>
  <si>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</si>
  <si>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</si>
  <si>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</si>
  <si>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</si>
  <si>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</si>
  <si>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</si>
  <si>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</si>
  <si>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</si>
  <si>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</si>
  <si>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</si>
  <si>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</si>
  <si>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</si>
  <si>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</si>
  <si>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</si>
  <si>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</si>
  <si>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</si>
  <si>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</si>
  <si>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</si>
  <si>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</si>
  <si>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</si>
  <si>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</si>
  <si>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</si>
  <si>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</si>
  <si>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</si>
  <si>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</si>
  <si>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</si>
  <si>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</si>
  <si>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</si>
  <si>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</si>
  <si>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</si>
  <si>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</si>
  <si>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</si>
  <si>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</si>
  <si>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</si>
  <si>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</si>
  <si>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</si>
  <si>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</si>
  <si>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</si>
  <si>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</si>
  <si>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</si>
  <si>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</si>
  <si>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</si>
  <si>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</si>
  <si>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</si>
  <si>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</si>
  <si>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</si>
  <si>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</si>
  <si>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</si>
  <si>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</si>
  <si>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</si>
  <si>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</si>
  <si>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</si>
  <si>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</si>
  <si>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</si>
  <si>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</si>
  <si>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</si>
  <si>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</si>
  <si>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</si>
  <si>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</si>
  <si>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</si>
  <si>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</si>
  <si>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</si>
  <si>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</si>
  <si>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</si>
  <si>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</si>
  <si>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</si>
  <si>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</si>
  <si>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</si>
  <si>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</si>
  <si>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</si>
  <si>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</si>
  <si>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</si>
  <si>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</si>
  <si>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</si>
  <si>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</si>
  <si>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</si>
  <si>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</si>
  <si>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</si>
  <si>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</si>
  <si>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</si>
  <si>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</si>
  <si>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</si>
  <si>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</si>
  <si>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</si>
  <si>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</si>
  <si>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</si>
  <si>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</si>
  <si>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</si>
  <si>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</si>
  <si>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</si>
  <si>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</si>
  <si>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</si>
  <si>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</si>
  <si>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</si>
  <si>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</si>
  <si>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</si>
  <si>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</si>
  <si>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</si>
  <si>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</si>
  <si>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</si>
  <si>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</si>
  <si>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</si>
  <si>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</si>
  <si>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</si>
  <si>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</si>
  <si>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</si>
  <si>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</si>
  <si>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</si>
  <si>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</si>
  <si>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</si>
  <si>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</si>
  <si>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</si>
  <si>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</si>
  <si>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</si>
  <si>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</si>
  <si>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</si>
  <si>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</si>
  <si>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</si>
  <si>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</si>
  <si>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</si>
  <si>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</si>
  <si>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</si>
  <si>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</si>
  <si>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</si>
  <si>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</si>
  <si>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</si>
  <si>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</si>
  <si>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</si>
  <si>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</si>
  <si>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</si>
  <si>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</si>
  <si>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</si>
  <si>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</si>
  <si>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</si>
  <si>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</si>
  <si>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</si>
  <si>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</si>
  <si>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</si>
  <si>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</si>
  <si>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</si>
  <si>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</si>
  <si>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</si>
  <si>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</si>
  <si>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</si>
  <si>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</si>
  <si>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</si>
  <si>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</si>
  <si>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</si>
  <si>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</si>
  <si>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</si>
  <si>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</si>
  <si>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</si>
  <si>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</si>
  <si>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</si>
  <si>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</si>
  <si>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</si>
  <si>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</si>
  <si>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</si>
  <si>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</si>
  <si>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</si>
  <si>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</si>
  <si>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</si>
  <si>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</si>
  <si>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</si>
  <si>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</si>
  <si>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</si>
  <si>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</si>
  <si>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</si>
  <si>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</si>
  <si>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</si>
  <si>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</si>
  <si>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</si>
  <si>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</si>
  <si>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</si>
  <si>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</si>
  <si>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</si>
  <si>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</si>
  <si>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</si>
  <si>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</si>
  <si>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</si>
  <si>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</si>
  <si>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</si>
  <si>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</si>
  <si>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</si>
  <si>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</si>
  <si>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</si>
  <si>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</si>
  <si>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</si>
  <si>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</si>
  <si>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</si>
  <si>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</si>
  <si>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</si>
  <si>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</si>
  <si>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</si>
  <si>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</si>
  <si>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</si>
  <si>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</si>
  <si>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</si>
  <si>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</si>
  <si>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</si>
  <si>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</si>
  <si>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</si>
  <si>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</si>
  <si>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</si>
  <si>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</si>
  <si>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</si>
  <si>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</si>
  <si>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</si>
  <si>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</si>
  <si>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</si>
  <si>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</si>
  <si>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</si>
  <si>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</si>
  <si>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</si>
  <si>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</si>
  <si>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</si>
  <si>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</si>
  <si>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</si>
  <si>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</si>
  <si>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</si>
  <si>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</si>
  <si>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</si>
  <si>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</si>
  <si>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</si>
  <si>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</si>
  <si>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</si>
  <si>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</si>
  <si>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</si>
  <si>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</si>
  <si>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</si>
  <si>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</si>
  <si>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</si>
  <si>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</si>
  <si>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</si>
  <si>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</si>
  <si>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</si>
  <si>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</si>
  <si>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</si>
  <si>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</si>
  <si>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</si>
  <si>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</si>
  <si>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</si>
  <si>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</si>
  <si>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</si>
  <si>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</si>
  <si>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</si>
  <si>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</si>
  <si>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</si>
  <si>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</si>
  <si>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</si>
  <si>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</si>
  <si>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</si>
  <si>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</si>
  <si>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</si>
  <si>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</si>
  <si>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</si>
  <si>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</si>
  <si>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</si>
  <si>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</si>
  <si>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</si>
  <si>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</si>
  <si>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</si>
  <si>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</si>
  <si>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</si>
  <si>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</si>
  <si>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</si>
  <si>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</si>
  <si>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</si>
  <si>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</si>
  <si>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</si>
  <si>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</si>
  <si>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</si>
  <si>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</si>
  <si>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</si>
  <si>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</si>
  <si>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</si>
  <si>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</si>
  <si>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</si>
  <si>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</si>
  <si>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</si>
  <si>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</si>
  <si>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</si>
  <si>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</si>
  <si>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</si>
  <si>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</si>
  <si>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</si>
  <si>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</si>
  <si>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</si>
  <si>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</si>
  <si>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</si>
  <si>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</si>
  <si>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</si>
  <si>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</si>
  <si>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</si>
  <si>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</si>
  <si>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</si>
  <si>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</si>
  <si>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</si>
  <si>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</si>
  <si>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</si>
  <si>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</si>
  <si>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</si>
  <si>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</si>
  <si>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</si>
  <si>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</si>
  <si>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</si>
  <si>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</si>
  <si>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</si>
  <si>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</si>
  <si>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</si>
  <si>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</si>
  <si>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</si>
  <si>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</si>
  <si>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</si>
  <si>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</si>
  <si>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</si>
  <si>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</si>
  <si>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</si>
  <si>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</si>
  <si>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</si>
  <si>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</si>
  <si>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</si>
  <si>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</si>
  <si>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</si>
  <si>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</si>
  <si>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</si>
  <si>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</si>
  <si>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</si>
  <si>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</si>
  <si>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</si>
  <si>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</si>
  <si>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</si>
  <si>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</si>
  <si>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</si>
  <si>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</si>
  <si>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</si>
  <si>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</si>
  <si>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</si>
  <si>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</si>
  <si>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</si>
  <si>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</si>
  <si>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</si>
  <si>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</si>
  <si>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</si>
  <si>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</si>
  <si>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</si>
  <si>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</si>
  <si>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</si>
  <si>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</si>
  <si>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</si>
  <si>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</si>
  <si>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</si>
  <si>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</si>
  <si>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</si>
  <si>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</si>
  <si>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</si>
  <si>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</si>
  <si>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</si>
  <si>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</si>
  <si>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</si>
  <si>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</si>
  <si>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</si>
  <si>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</si>
  <si>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</si>
  <si>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</si>
  <si>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</si>
  <si>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</si>
  <si>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</si>
  <si>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</si>
  <si>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</si>
  <si>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</si>
  <si>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</si>
  <si>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</si>
  <si>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</si>
  <si>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</si>
  <si>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</si>
  <si>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</si>
  <si>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</si>
  <si>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</si>
  <si>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</si>
  <si>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</si>
  <si>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</si>
  <si>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</si>
  <si>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</si>
  <si>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</si>
  <si>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</si>
  <si>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</si>
  <si>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</si>
  <si>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</si>
  <si>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</si>
  <si>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</si>
  <si>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</si>
  <si>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</si>
  <si>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</si>
  <si>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</si>
  <si>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</si>
  <si>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</si>
  <si>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</si>
  <si>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</si>
  <si>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</si>
  <si>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</si>
  <si>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</si>
  <si>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</si>
  <si>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</si>
  <si>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</si>
  <si>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</si>
  <si>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</si>
  <si>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</si>
  <si>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</si>
  <si>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</si>
  <si>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</si>
  <si>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</si>
  <si>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</si>
  <si>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</si>
  <si>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</si>
  <si>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</si>
  <si>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</si>
  <si>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</si>
  <si>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</si>
  <si>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</si>
  <si>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</si>
  <si>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</si>
  <si>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</si>
  <si>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</si>
  <si>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</si>
  <si>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</si>
  <si>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</si>
  <si>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</si>
  <si>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</si>
  <si>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</si>
  <si>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</si>
  <si>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</si>
  <si>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</si>
  <si>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</si>
  <si>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</si>
  <si>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</si>
  <si>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</si>
  <si>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</si>
  <si>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</si>
  <si>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</si>
  <si>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</si>
  <si>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</si>
  <si>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</si>
  <si>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</si>
  <si>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</si>
  <si>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</si>
  <si>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</si>
  <si>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</si>
  <si>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</si>
  <si>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</si>
  <si>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</si>
  <si>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</si>
  <si>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</si>
  <si>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</si>
  <si>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</si>
  <si>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</si>
  <si>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</si>
  <si>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</si>
  <si>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</si>
  <si>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</si>
  <si>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</si>
  <si>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</si>
  <si>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</si>
  <si>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</si>
  <si>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</si>
  <si>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</si>
  <si>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</si>
  <si>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</si>
  <si>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</si>
  <si>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</si>
  <si>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</si>
  <si>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</si>
  <si>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</si>
  <si>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</si>
  <si>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</si>
  <si>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</si>
  <si>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</si>
  <si>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</si>
  <si>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</si>
  <si>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</si>
  <si>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</si>
  <si>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</si>
  <si>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</si>
  <si>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</si>
  <si>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</si>
  <si>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</si>
  <si>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</si>
  <si>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</si>
  <si>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</si>
  <si>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</si>
  <si>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</si>
  <si>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</si>
  <si>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</si>
  <si>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</si>
  <si>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</si>
  <si>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</si>
  <si>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</si>
  <si>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</si>
  <si>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</si>
  <si>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</si>
  <si>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</si>
  <si>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</si>
  <si>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</si>
  <si>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</si>
  <si>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</si>
  <si>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</si>
  <si>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</si>
  <si>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</si>
  <si>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</si>
  <si>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</si>
  <si>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</si>
  <si>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</si>
  <si>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</si>
  <si>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</si>
  <si>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</si>
  <si>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</si>
  <si>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</si>
  <si>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</si>
  <si>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</si>
  <si>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</si>
  <si>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</si>
  <si>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</si>
  <si>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</si>
  <si>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</si>
  <si>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</si>
  <si>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</si>
  <si>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</si>
  <si>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</si>
  <si>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</si>
  <si>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</si>
  <si>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</si>
  <si>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</si>
  <si>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</si>
  <si>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</si>
  <si>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</si>
  <si>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</si>
  <si>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</si>
  <si>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</si>
  <si>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</si>
  <si>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</si>
  <si>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</si>
  <si>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</si>
  <si>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</si>
  <si>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</si>
  <si>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</si>
  <si>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</si>
  <si>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</si>
  <si>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</si>
  <si>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</si>
  <si>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</si>
  <si>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</si>
  <si>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</si>
  <si>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</si>
  <si>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</si>
  <si>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</si>
  <si>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</si>
  <si>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</si>
  <si>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</si>
  <si>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</si>
  <si>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</si>
  <si>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</si>
  <si>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</si>
  <si>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</si>
  <si>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</si>
  <si>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</si>
  <si>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</si>
  <si>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</si>
  <si>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</si>
  <si>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</si>
  <si>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</si>
  <si>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</si>
  <si>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</si>
  <si>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</si>
  <si>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</si>
  <si>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</si>
  <si>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</si>
  <si>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</si>
  <si>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</si>
  <si>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</si>
  <si>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</si>
  <si>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</si>
  <si>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</si>
  <si>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</si>
  <si>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</si>
  <si>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</si>
  <si>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</si>
  <si>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</si>
  <si>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</si>
  <si>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</si>
  <si>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</si>
  <si>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</si>
  <si>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</si>
  <si>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</si>
  <si>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</si>
  <si>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</si>
  <si>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</si>
  <si>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</si>
  <si>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</si>
  <si>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</si>
  <si>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</si>
  <si>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</si>
  <si>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</si>
  <si>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</si>
  <si>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</si>
  <si>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</si>
  <si>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</si>
  <si>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</si>
  <si>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</si>
  <si>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</si>
  <si>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</si>
  <si>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</si>
  <si>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</si>
  <si>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</si>
  <si>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</si>
  <si>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</si>
  <si>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</si>
  <si>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</si>
  <si>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</si>
  <si>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</si>
  <si>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</si>
  <si>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</si>
  <si>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</si>
  <si>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</si>
  <si>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</si>
  <si>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</si>
  <si>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</si>
  <si>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</si>
  <si>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</si>
  <si>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</si>
  <si>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</si>
  <si>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</si>
  <si>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</si>
  <si>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</si>
  <si>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</si>
  <si>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</si>
  <si>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</si>
  <si>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</si>
  <si>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</si>
  <si>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</si>
  <si>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</si>
  <si>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</si>
  <si>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</si>
  <si>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</si>
  <si>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</si>
  <si>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</si>
  <si>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</si>
  <si>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</si>
  <si>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</si>
  <si>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</si>
  <si>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</si>
  <si>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</si>
  <si>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</si>
  <si>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</si>
  <si>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</si>
  <si>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</si>
  <si>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</si>
  <si>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</si>
  <si>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</si>
  <si>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</si>
  <si>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</si>
  <si>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</si>
  <si>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</si>
  <si>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</si>
  <si>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</si>
  <si>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</si>
  <si>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</si>
  <si>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</si>
  <si>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</si>
  <si>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</si>
  <si>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</si>
  <si>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</si>
  <si>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</si>
  <si>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</si>
  <si>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</si>
  <si>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</si>
  <si>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</si>
  <si>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</si>
  <si>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</si>
  <si>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</si>
  <si>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</si>
  <si>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</si>
  <si>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</si>
  <si>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</si>
  <si>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</si>
  <si>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</si>
  <si>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</si>
  <si>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</si>
  <si>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</si>
  <si>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</si>
  <si>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</si>
  <si>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</si>
  <si>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</si>
  <si>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</si>
  <si>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</si>
  <si>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</si>
  <si>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</si>
  <si>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</si>
  <si>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</si>
  <si>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</si>
  <si>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</si>
  <si>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</si>
  <si>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</si>
  <si>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</si>
  <si>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</si>
  <si>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</si>
  <si>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</si>
  <si>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</si>
  <si>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</si>
  <si>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</si>
  <si>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</si>
  <si>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</si>
  <si>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</si>
  <si>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</si>
  <si>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</si>
  <si>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</si>
  <si>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</si>
  <si>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</si>
  <si>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</si>
  <si>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</si>
  <si>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</si>
  <si>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</si>
  <si>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</si>
  <si>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</si>
  <si>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</si>
  <si>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</si>
  <si>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</si>
  <si>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</si>
  <si>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</si>
  <si>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</si>
  <si>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</si>
  <si>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</si>
  <si>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</si>
  <si>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</si>
  <si>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</si>
  <si>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</si>
  <si>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</si>
  <si>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</si>
  <si>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</si>
  <si>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</si>
  <si>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</si>
  <si>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</si>
  <si>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</si>
  <si>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</si>
  <si>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</si>
  <si>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</si>
  <si>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</si>
  <si>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</si>
  <si>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</si>
  <si>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</si>
  <si>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</si>
  <si>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</si>
  <si>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</si>
  <si>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</si>
  <si>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</si>
  <si>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</si>
  <si>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</si>
  <si>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</si>
  <si>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</si>
  <si>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</si>
  <si>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</si>
  <si>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</si>
  <si>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</si>
  <si>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</si>
  <si>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</si>
  <si>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</si>
  <si>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</si>
  <si>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</si>
  <si>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</si>
  <si>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</si>
  <si>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</si>
  <si>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</si>
  <si>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</si>
  <si>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</si>
  <si>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</si>
  <si>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</si>
  <si>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</si>
  <si>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</si>
  <si>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</si>
  <si>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</si>
  <si>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</si>
  <si>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</si>
  <si>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</si>
  <si>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</si>
  <si>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</si>
  <si>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</si>
  <si>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</si>
  <si>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</si>
  <si>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</si>
  <si>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</si>
  <si>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</si>
  <si>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</si>
  <si>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</si>
  <si>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</si>
  <si>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</si>
  <si>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</si>
  <si>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</si>
  <si>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</si>
  <si>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</si>
  <si>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</si>
  <si>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</si>
  <si>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</si>
  <si>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</si>
  <si>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</si>
  <si>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</si>
  <si>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</si>
  <si>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</si>
  <si>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</si>
  <si>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</si>
  <si>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</si>
  <si>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</si>
  <si>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</si>
  <si>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</si>
  <si>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</si>
  <si>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</si>
  <si>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</si>
  <si>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</si>
  <si>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</si>
  <si>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</si>
  <si>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</si>
  <si>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</si>
  <si>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</si>
  <si>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</si>
  <si>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</si>
  <si>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</si>
  <si>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</si>
  <si>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</si>
  <si>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</si>
  <si>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</si>
  <si>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</si>
  <si>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</si>
  <si>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</si>
  <si>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</si>
  <si>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</si>
  <si>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</si>
  <si>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</si>
  <si>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</si>
  <si>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</si>
  <si>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</si>
  <si>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</si>
  <si>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</si>
  <si>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</si>
  <si>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</si>
  <si>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</si>
  <si>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</si>
  <si>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</si>
  <si>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</si>
  <si>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</si>
  <si>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</si>
  <si>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</si>
  <si>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</si>
  <si>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</si>
  <si>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</si>
  <si>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</si>
  <si>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</si>
  <si>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</si>
  <si>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</si>
  <si>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</si>
  <si>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</si>
  <si>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</si>
  <si>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</si>
  <si>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</si>
  <si>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</si>
  <si>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</si>
  <si>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</si>
  <si>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</si>
  <si>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</si>
  <si>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</si>
  <si>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</si>
  <si>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</si>
  <si>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</si>
  <si>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</si>
  <si>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</si>
  <si>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</si>
  <si>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</si>
  <si>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</si>
  <si>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</si>
  <si>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</si>
  <si>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</si>
  <si>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</si>
  <si>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</si>
  <si>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</si>
  <si>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</si>
  <si>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</si>
  <si>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</si>
  <si>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</si>
  <si>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</si>
  <si>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</si>
  <si>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</si>
  <si>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</si>
  <si>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</si>
  <si>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</si>
  <si>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</si>
  <si>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</si>
  <si>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</si>
  <si>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</si>
  <si>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</si>
  <si>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</si>
  <si>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</si>
  <si>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</si>
  <si>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</si>
  <si>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</si>
  <si>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</si>
  <si>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</si>
  <si>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</si>
  <si>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</si>
  <si>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</si>
  <si>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</si>
  <si>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</si>
  <si>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</si>
  <si>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</si>
  <si>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</si>
  <si>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</si>
  <si>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</si>
  <si>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</si>
  <si>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</si>
  <si>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</si>
  <si>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</si>
  <si>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</si>
  <si>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</si>
  <si>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</si>
  <si>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</si>
  <si>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</si>
  <si>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</si>
  <si>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</si>
  <si>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</si>
  <si>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</si>
  <si>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</si>
  <si>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</si>
  <si>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</si>
  <si>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</si>
  <si>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</si>
  <si>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</si>
  <si>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</si>
  <si>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</si>
  <si>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</si>
  <si>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</si>
  <si>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</si>
  <si>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</si>
  <si>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</si>
  <si>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</si>
  <si>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</si>
  <si>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</si>
  <si>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</si>
  <si>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</si>
  <si>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</si>
  <si>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</si>
  <si>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</si>
  <si>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</si>
  <si>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</si>
  <si>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</si>
  <si>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</si>
  <si>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</si>
  <si>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</si>
  <si>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</si>
  <si>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</si>
  <si>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</si>
  <si>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</si>
  <si>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</si>
  <si>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</si>
  <si>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</si>
  <si>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</si>
  <si>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</si>
  <si>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</si>
  <si>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</si>
  <si>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</si>
  <si>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</si>
  <si>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</si>
  <si>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</si>
  <si>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</si>
  <si>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</si>
  <si>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</si>
  <si>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</si>
  <si>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</si>
  <si>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</si>
  <si>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</si>
  <si>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</si>
  <si>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</si>
  <si>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</si>
  <si>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</si>
  <si>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</si>
  <si>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</si>
  <si>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</si>
  <si>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</si>
  <si>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</si>
  <si>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</si>
  <si>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</si>
  <si>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</si>
  <si>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</si>
  <si>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</si>
  <si>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</si>
  <si>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</si>
  <si>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</si>
  <si>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</si>
  <si>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</si>
  <si>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</si>
  <si>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</si>
  <si>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</si>
  <si>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</si>
  <si>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</si>
  <si>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</si>
  <si>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</si>
  <si>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</si>
  <si>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</si>
  <si>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</si>
  <si>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</si>
  <si>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</si>
  <si>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</si>
  <si>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</si>
  <si>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</si>
  <si>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</si>
  <si>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</si>
  <si>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</si>
  <si>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</si>
  <si>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</si>
  <si>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</si>
  <si>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</si>
  <si>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</si>
  <si>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</si>
  <si>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</si>
  <si>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</si>
  <si>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</si>
  <si>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</si>
  <si>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</si>
  <si>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</si>
  <si>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</si>
  <si>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</si>
  <si>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</si>
  <si>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</si>
  <si>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</si>
  <si>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</si>
  <si>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</si>
  <si>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</si>
  <si>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</si>
  <si>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</si>
  <si>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</si>
  <si>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</si>
  <si>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</si>
  <si>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</si>
  <si>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</si>
  <si>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</si>
  <si>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</si>
  <si>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</si>
  <si>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</si>
  <si>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</si>
  <si>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</si>
  <si>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</si>
  <si>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</si>
  <si>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</si>
  <si>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7002822017</t>
  </si>
  <si>
    <t>7002702018</t>
  </si>
  <si>
    <t>7001012019</t>
  </si>
  <si>
    <t>701820140218</t>
  </si>
  <si>
    <t>701820130316</t>
  </si>
  <si>
    <t>701820130175</t>
  </si>
  <si>
    <t>04/02/2013</t>
  </si>
  <si>
    <t>31/12/2013</t>
  </si>
  <si>
    <t>701820120169</t>
  </si>
  <si>
    <t>04/02/2012</t>
  </si>
  <si>
    <t>31/12/2012</t>
  </si>
  <si>
    <t>701820110083</t>
  </si>
  <si>
    <t>11/01/2011</t>
  </si>
  <si>
    <t>31/12/2011</t>
  </si>
  <si>
    <t>701820100056</t>
  </si>
  <si>
    <t>27/01/2010</t>
  </si>
  <si>
    <t>31/12/2010</t>
  </si>
  <si>
    <t>701820090167</t>
  </si>
  <si>
    <t>27/01/2009</t>
  </si>
  <si>
    <t>31/12/2009</t>
  </si>
  <si>
    <t>7002742018</t>
  </si>
  <si>
    <t>01/11/2008</t>
  </si>
  <si>
    <t>30/11/2008</t>
  </si>
  <si>
    <t>PRESTAR EL SERVICIO DE ESDUCACION INTEGRALEN EL 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</si>
  <si>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</si>
  <si>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 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</si>
  <si>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ATENDER ALA PRIMERA INFANCIA EN ELMARCO DE LA ESTRATEGIA CERO A SIEMPRE ESPECIFICAMENTE A LOS NIÑOS Y NIÑAS MENORES DE 5 AÑOS DE FAMILIAS EN SITUACION DE VULNERABILIDAD DE CONFORMIDAD CON LAS DIRECTRICES LINEAMIENTOS Y PARAMETROS ESTABLECIDOS POR EL ICBF, ASI COMO REGULAR LAS RELACIONES ENTRE LAS PARTES DERIBADAS DE LAENTREGA DE APORTES DEL ICBF A LA ENTIDAD ADMINISTRADORA DE SERVICIO EN LE MODALIDAD HOGARES COMUNITARIOS DE BIENESTAR FAMILIAR EN LAS SIGUIENTES FORMAS DE ATENCION: FAMILIARES,MULTIPLE, GRUPALES, JARDINES SOCIALES Y EN LA MOFDALIDAD FAMI.</t>
  </si>
  <si>
    <t>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</si>
  <si>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BRINDAR ATENCION A LA PRIMERA INFANCIA NIÑOS Y NIÑAS MENORES DE CINCO AÑOS DE FAMILIAS EN SITUACION DE VULNERABILIDAD A TRAVES DE LOS HOGARES COMUNITARIOS DE BIENESTAR EN LAS SIGUIENTES FORMAS DE ATENCION FAMILIARES,MULTIPLES,GRUPALES,JARDIN SOCIAL,EMPRESARIALES Y EN LA MODALIDAD FAMI DECONFORMIDAD CO LOS LINEAMIENTOS ESTANDARES Y DIRECTRICES QUE EL ICBF EXPIDA PARA LA MISMA</t>
  </si>
  <si>
    <t>BRINDAR LA ATENCION DE LOS NIÑOS Y NIÑAS DURANTE 194 DIAS HABILES, PARA LA MODALIDAD 0-5 AÑOS, TRADICIONALES Y 11 MESES DE FORMACION Y ENTREGA DE COMPLEMENTO NUTRICIONAL A LAS FAMILIAS EN DESARROLLO PARA LA MODALIDAD FAMI, EN EL NUMERO DE HOGARES COMUNITARIOS DE BIENESTAR RELACIONADOS EN LAS SIGUIENTES FORMAS DE ATENCION Y JORNADA</t>
  </si>
  <si>
    <t>BRINDAR ATENCION A LA PRIMERA INFANCIA NIÑOS Y NIÑAS MENORES DE CINCO AÑOS DE FAMILIAS EN SITUACION DE VULNERABILIDAD ECONOMICA, SOCIAL, CULTURAL, NUTRICIONAL Y PSICOAFECTIVA, A TRAVES DE LOS HOGARES COMUNITARIOS DE BIENESTAR MODALIDADES: 0-5 AÑOS, EN LAS SIGUIENTES FORMAS DE ATENCION: FAMILIARES, MULTIPLES, GRUPALES Y EN LA MODALIDAD FAMI.  PARA APOYAR A LAS FAMILIAS EN DESARROLLO CON MUJERES GESTANTES, MADRES LACTANTES Y NIÑOS Y NIÑAS MENORES DE DOS AÑOS QUE SE ENCUENTRAN EN VULNERABILIDAD.</t>
  </si>
  <si>
    <t>BRINDAR ATENCION A LA PRIMERA INFANCIA, NIÑOS Y NIÑAS MENORES DE CINCO AÑOS, DE FAMILIAS CON VULNERABILIDAD ECONOMICA, SOCIAL, CULTURAL, NUTRICIONAL Y PSICOAFECTIVA, A TRAVES DE LOS HOGARES COMUNITARIOS DE BIENESTRA MODALIDADES: 0-5 AÑOS, EN LAS SIGUIENTES FORMAS DE ATENCION: FAMILIARES, PRIORITARIAMENTE EN SITUACIONES DE DESPLAZAMIENTO Y EN LA MODALIDAD FAMI, APOYAR A LAS FAMILIAS EN DESARROLLO CON MUJERES GESTANTES,MADRES LACTANTES Y NOÑOS Y NIÑAS MENORES DE DOS AÑOS QUE SE ENCUENTRAN EN VULNERABILIDAD PSICOAFECTIVA, NUTRICIONAL, ECONOMICA Y SOCIAL, PRIORITARIAMENTE EN SUTUACION DE DESPLAZAMIENTO.</t>
  </si>
  <si>
    <t>BRINDAR ATENCION A LOS NIÑOS,NIÑAS MENORES DE CINCO AÑOS DE FAMILIAS CON VULNERABILIDAD ECONOMICA, SOCIAL, CULTURAL, NUTRICIONAL Y PSICOAFECTIVA, A TRAVES DE LOS HOGARES COMUNITARIOS DE BIENESTAR FAMILIAR EN LA MODALIDAD FAMI Y 0-5, APOYAR A LAS FAMILIAS EN DESARROLLO CON MUJERES GESTANTES, MADRES LACTANTES Y NIÑOS Y NIÑAS MENORES DE DOS AÑOS QUE SE ENCUENTRAN EN VULNERABILIDAD PSICOAFECTIVA,NUTRICIONAL, ECONOMICA Y SOCIAL,PRIORITARIAMENTE EN SITUACION DE DESPLAZAMIENTO.</t>
  </si>
  <si>
    <t>PRESTAR EL SERVICIO DE EDUCACION INICIAL EN ELMARCO DE LA ATENCION INTEGRAL A MUJERES GESTANTES NIÑAS Y NIÑOS MENORES DE 5 AÑOS A HASTA SU INGRESO AL GRADO DE DE TRANSICION DE CONFORMIDAD CON LOS MANUALES Y LAS DIRECTRICES ESTABLECIDAS POR EL ICBF EN ARMONIA CON LA POLITICAS DE ESTADO PARA EL DESARROLLO INTEGRAL DE LA PRIMERA INFANCIA DE CERO A SIEMPRE EN EL SERVICIO DE DESARROLLO INFANTIL EN MEDIO FAMILIART.</t>
  </si>
  <si>
    <t>70004332020</t>
  </si>
  <si>
    <t>70004342020</t>
  </si>
  <si>
    <t>70004092020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</si>
  <si>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</si>
  <si>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</si>
  <si>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LEONOR MERCADO BARRIOS</t>
  </si>
  <si>
    <t>LOURDESMERCADO BARRIOS</t>
  </si>
  <si>
    <t>CALLE 26 A 9-20 PIONERO</t>
  </si>
  <si>
    <t>fnsevida@outlook.com</t>
  </si>
  <si>
    <t>UNIÓN TEMPORAL UNIDOS POR LA NIÑEZ</t>
  </si>
  <si>
    <t>FUNDACION SEMILLAS DE VIDA PARA COLOMBIA</t>
  </si>
  <si>
    <t>FUNDACION SEMILLAS PARA SUCRE</t>
  </si>
  <si>
    <t>ASOCIACION DE PADRES DE FAMILIA DE HOGARES DE BIENESTAR DE PALMIRA TOLUVIEJO</t>
  </si>
  <si>
    <t xml:space="preserve">UNION TEMPORAL SEMILLAS DE AMOR 2 </t>
  </si>
  <si>
    <t xml:space="preserve">Prestar el servicio de educación inicial en el marco de la atención integral a las mujeres gestantes, niños y niñas menores de 5 años o hasta su ingreso al grado de transición, de conformidad con el manual operativo de la modalidad y las directrices establecidas por el ICBF en armonía con las políticas de estado para el desarrollo integral de la primera infancia de “cero a siempre” en el desarrollo infantil en medio familiar </t>
  </si>
  <si>
    <t>Prestar el servicio de educación inicial en el marco de la atención integral a las mujeres gestantes, niños y niñas menores de 5 años o hasta su ingreso al grado de transición, de conformidad con el manual operativo de la modalidad y las directrices establecidas por el ICBF en armonía con las políticas de estado para el desarrollo integral de la primera infancia de “cero a siempre” en el desarrollo infantil en medio familiar</t>
  </si>
  <si>
    <t>Prestar el servicio de atención a niños y niñas menores de 5 años o hasta su ingreso al grado de transición, con el fin de promover el desarrollo integral de la primera infancia con calidad de conformidad con el manual operativo y las directrices establecidas por el ICBF, en el marco de la política de estado para el desarrollo integral de la primera infancia “de cero a siempre” en el servicio centros de desarrollo infantil</t>
  </si>
  <si>
    <t>Potenciar el desarrollo integral de niñas y niños de primera infancia a través de los servicios de educación inicial en el marco de la atención integral con estrategia pertinentes oportunas y de calidad para el goce efectivo de los derechos.</t>
  </si>
  <si>
    <t>7002022020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</si>
  <si>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</si>
  <si>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DARLYN DANESSA ANAYA MERCADO</t>
  </si>
  <si>
    <t>04/05/2020</t>
  </si>
  <si>
    <t>corpufacol@gmail.com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</si>
</sst>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0" t="str">
        <f>HYPERLINK("#Integrante_1!A109","CAPACIDAD RESIDUAL")</f>
        <v>CAPACIDAD RESIDUAL</v>
      </c>
      <c r="F8" s="261"/>
      <c r="G8" s="26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0" t="str">
        <f>HYPERLINK("#Integrante_1!A162","TALENTO HUMANO")</f>
        <v>TALENTO HUMANO</v>
      </c>
      <c r="F9" s="261"/>
      <c r="G9" s="26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0" t="str">
        <f>HYPERLINK("#Integrante_1!F162","INFRAESTRUCTURA")</f>
        <v>INFRAESTRUCTURA</v>
      </c>
      <c r="F10" s="261"/>
      <c r="G10" s="26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t="s">
        <v>2682</v>
      </c>
      <c r="D15" s="35"/>
      <c r="E15" s="35"/>
      <c r="F15" s="5"/>
      <c r="G15" s="32" t="s">
        <v>1168</v>
      </c>
      <c r="H15" s="105" t="s">
        <v>453</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830510399</v>
      </c>
      <c r="C20" s="5"/>
      <c r="D20" s="74"/>
      <c r="E20" s="152" t="s">
        <v>2670</v>
      </c>
      <c r="F20" s="186" t="s">
        <v>2727</v>
      </c>
      <c r="G20" s="5"/>
      <c r="H20" s="263"/>
      <c r="I20" s="141" t="s">
        <v>453</v>
      </c>
      <c r="J20" s="142" t="s">
        <v>963</v>
      </c>
      <c r="K20" s="143">
        <v>6633887492</v>
      </c>
      <c r="L20" s="144"/>
      <c r="M20" s="144">
        <v>44561</v>
      </c>
      <c r="N20" s="127">
        <f>+(M20-L20)/30</f>
        <v>1485.3666666666666</v>
      </c>
      <c r="O20" s="130"/>
      <c r="U20" s="126"/>
      <c r="V20" s="107">
        <f ca="1">NOW()</f>
        <v>44193.682177199073</v>
      </c>
      <c r="W20" s="107">
        <f ca="1">NOW()</f>
        <v>44193.682177199073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FUNDACIÓN SEMILLAS DE VIDA PARA COLOMBIA (FUNSEVIDA)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2683</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31</v>
      </c>
      <c r="D48" s="115" t="s">
        <v>2684</v>
      </c>
      <c r="E48" s="137">
        <v>43084</v>
      </c>
      <c r="F48" s="137">
        <v>43404</v>
      </c>
      <c r="G48" s="164">
        <f>IF(AND(E48&lt;&gt;"",F48&lt;&gt;""),((F48-E48)/30),"")</f>
        <v>10.666666666666666</v>
      </c>
      <c r="H48" s="116" t="s">
        <v>2707</v>
      </c>
      <c r="I48" s="115" t="s">
        <v>453</v>
      </c>
      <c r="J48" s="115" t="s">
        <v>978</v>
      </c>
      <c r="K48" s="117">
        <v>724495588</v>
      </c>
      <c r="L48" s="118" t="s">
        <v>1148</v>
      </c>
      <c r="M48" s="173">
        <v>1</v>
      </c>
      <c r="N48" s="118" t="s">
        <v>27</v>
      </c>
      <c r="O48" s="118" t="s">
        <v>26</v>
      </c>
      <c r="P48" s="80"/>
    </row>
    <row r="49" spans="1:16" s="6" customFormat="1" ht="24.75" customHeight="1" x14ac:dyDescent="0.25">
      <c r="A49" s="135">
        <v>2</v>
      </c>
      <c r="B49" s="116" t="s">
        <v>2681</v>
      </c>
      <c r="C49" s="118" t="s">
        <v>31</v>
      </c>
      <c r="D49" s="115" t="s">
        <v>2685</v>
      </c>
      <c r="E49" s="137">
        <v>43403</v>
      </c>
      <c r="F49" s="137">
        <v>43464</v>
      </c>
      <c r="G49" s="164">
        <f t="shared" ref="G49:G107" si="2">IF(AND(E49&lt;&gt;"",F49&lt;&gt;""),((F49-E49)/30),"")</f>
        <v>2.0333333333333332</v>
      </c>
      <c r="H49" s="116" t="s">
        <v>2708</v>
      </c>
      <c r="I49" s="115" t="s">
        <v>453</v>
      </c>
      <c r="J49" s="115" t="s">
        <v>978</v>
      </c>
      <c r="K49" s="117">
        <v>113353211</v>
      </c>
      <c r="L49" s="118" t="s">
        <v>1148</v>
      </c>
      <c r="M49" s="173">
        <v>1</v>
      </c>
      <c r="N49" s="118" t="s">
        <v>27</v>
      </c>
      <c r="O49" s="118" t="s">
        <v>26</v>
      </c>
      <c r="P49" s="80"/>
    </row>
    <row r="50" spans="1:16" s="6" customFormat="1" ht="24.75" customHeight="1" x14ac:dyDescent="0.25">
      <c r="A50" s="135">
        <v>3</v>
      </c>
      <c r="B50" s="116" t="s">
        <v>2681</v>
      </c>
      <c r="C50" s="118" t="s">
        <v>31</v>
      </c>
      <c r="D50" s="115" t="s">
        <v>2686</v>
      </c>
      <c r="E50" s="137">
        <v>43485</v>
      </c>
      <c r="F50" s="137">
        <v>43822</v>
      </c>
      <c r="G50" s="164">
        <f t="shared" si="2"/>
        <v>11.233333333333333</v>
      </c>
      <c r="H50" s="114" t="s">
        <v>2709</v>
      </c>
      <c r="I50" s="115" t="s">
        <v>453</v>
      </c>
      <c r="J50" s="115" t="s">
        <v>978</v>
      </c>
      <c r="K50" s="117">
        <v>874846478</v>
      </c>
      <c r="L50" s="118" t="s">
        <v>1148</v>
      </c>
      <c r="M50" s="173">
        <v>1</v>
      </c>
      <c r="N50" s="118" t="s">
        <v>27</v>
      </c>
      <c r="O50" s="118" t="s">
        <v>26</v>
      </c>
      <c r="P50" s="80"/>
    </row>
    <row r="51" spans="1:16" s="6" customFormat="1" ht="24.75" customHeight="1" outlineLevel="1" x14ac:dyDescent="0.25">
      <c r="A51" s="135">
        <v>4</v>
      </c>
      <c r="B51" s="116" t="s">
        <v>2681</v>
      </c>
      <c r="C51" s="118" t="s">
        <v>31</v>
      </c>
      <c r="D51" s="115" t="s">
        <v>2687</v>
      </c>
      <c r="E51" s="137">
        <v>41661</v>
      </c>
      <c r="F51" s="137">
        <v>42004</v>
      </c>
      <c r="G51" s="164">
        <f t="shared" si="2"/>
        <v>11.433333333333334</v>
      </c>
      <c r="H51" s="116" t="s">
        <v>2710</v>
      </c>
      <c r="I51" s="115" t="s">
        <v>453</v>
      </c>
      <c r="J51" s="115" t="s">
        <v>963</v>
      </c>
      <c r="K51" s="117">
        <v>158406552</v>
      </c>
      <c r="L51" s="118" t="s">
        <v>1148</v>
      </c>
      <c r="M51" s="173">
        <v>1</v>
      </c>
      <c r="N51" s="118" t="s">
        <v>27</v>
      </c>
      <c r="O51" s="118" t="s">
        <v>26</v>
      </c>
      <c r="P51" s="80"/>
    </row>
    <row r="52" spans="1:16" s="7" customFormat="1" ht="24.75" customHeight="1" outlineLevel="1" x14ac:dyDescent="0.25">
      <c r="A52" s="136">
        <v>5</v>
      </c>
      <c r="B52" s="116" t="s">
        <v>2681</v>
      </c>
      <c r="C52" s="118" t="s">
        <v>31</v>
      </c>
      <c r="D52" s="115" t="s">
        <v>2688</v>
      </c>
      <c r="E52" s="137">
        <v>41508</v>
      </c>
      <c r="F52" s="137">
        <v>42003</v>
      </c>
      <c r="G52" s="164">
        <f t="shared" si="2"/>
        <v>16.5</v>
      </c>
      <c r="H52" s="114" t="s">
        <v>2711</v>
      </c>
      <c r="I52" s="115" t="s">
        <v>453</v>
      </c>
      <c r="J52" s="115" t="s">
        <v>963</v>
      </c>
      <c r="K52" s="117">
        <v>554090050</v>
      </c>
      <c r="L52" s="118" t="s">
        <v>1148</v>
      </c>
      <c r="M52" s="173">
        <v>1</v>
      </c>
      <c r="N52" s="118" t="s">
        <v>27</v>
      </c>
      <c r="O52" s="118" t="s">
        <v>26</v>
      </c>
      <c r="P52" s="81"/>
    </row>
    <row r="53" spans="1:16" s="7" customFormat="1" ht="24.75" customHeight="1" outlineLevel="1" x14ac:dyDescent="0.25">
      <c r="A53" s="136">
        <v>6</v>
      </c>
      <c r="B53" s="116" t="s">
        <v>2681</v>
      </c>
      <c r="C53" s="118" t="s">
        <v>31</v>
      </c>
      <c r="D53" s="115" t="s">
        <v>2689</v>
      </c>
      <c r="E53" s="137" t="s">
        <v>2690</v>
      </c>
      <c r="F53" s="137" t="s">
        <v>2691</v>
      </c>
      <c r="G53" s="164">
        <f t="shared" si="2"/>
        <v>11</v>
      </c>
      <c r="H53" s="114" t="s">
        <v>2712</v>
      </c>
      <c r="I53" s="115" t="s">
        <v>453</v>
      </c>
      <c r="J53" s="115" t="s">
        <v>963</v>
      </c>
      <c r="K53" s="117">
        <v>349199305</v>
      </c>
      <c r="L53" s="118" t="s">
        <v>1148</v>
      </c>
      <c r="M53" s="173">
        <v>1</v>
      </c>
      <c r="N53" s="118" t="s">
        <v>27</v>
      </c>
      <c r="O53" s="118" t="s">
        <v>26</v>
      </c>
      <c r="P53" s="81"/>
    </row>
    <row r="54" spans="1:16" s="7" customFormat="1" ht="24.75" customHeight="1" outlineLevel="1" x14ac:dyDescent="0.25">
      <c r="A54" s="136">
        <v>7</v>
      </c>
      <c r="B54" s="116" t="s">
        <v>2681</v>
      </c>
      <c r="C54" s="118" t="s">
        <v>31</v>
      </c>
      <c r="D54" s="115" t="s">
        <v>2692</v>
      </c>
      <c r="E54" s="137" t="s">
        <v>2693</v>
      </c>
      <c r="F54" s="137" t="s">
        <v>2694</v>
      </c>
      <c r="G54" s="164">
        <f t="shared" si="2"/>
        <v>11.033333333333333</v>
      </c>
      <c r="H54" s="116" t="s">
        <v>2713</v>
      </c>
      <c r="I54" s="115" t="s">
        <v>453</v>
      </c>
      <c r="J54" s="115" t="s">
        <v>963</v>
      </c>
      <c r="K54" s="113">
        <v>193446739</v>
      </c>
      <c r="L54" s="118" t="s">
        <v>1148</v>
      </c>
      <c r="M54" s="173">
        <v>1</v>
      </c>
      <c r="N54" s="118" t="s">
        <v>27</v>
      </c>
      <c r="O54" s="118" t="s">
        <v>26</v>
      </c>
      <c r="P54" s="81"/>
    </row>
    <row r="55" spans="1:16" s="7" customFormat="1" ht="24.75" customHeight="1" outlineLevel="1" x14ac:dyDescent="0.25">
      <c r="A55" s="136">
        <v>8</v>
      </c>
      <c r="B55" s="116" t="s">
        <v>2681</v>
      </c>
      <c r="C55" s="118" t="s">
        <v>31</v>
      </c>
      <c r="D55" s="115" t="s">
        <v>2695</v>
      </c>
      <c r="E55" s="137" t="s">
        <v>2696</v>
      </c>
      <c r="F55" s="137" t="s">
        <v>2697</v>
      </c>
      <c r="G55" s="164">
        <f t="shared" si="2"/>
        <v>11.8</v>
      </c>
      <c r="H55" s="116" t="s">
        <v>2714</v>
      </c>
      <c r="I55" s="115" t="s">
        <v>453</v>
      </c>
      <c r="J55" s="115" t="s">
        <v>963</v>
      </c>
      <c r="K55" s="113">
        <v>146026319</v>
      </c>
      <c r="L55" s="118" t="s">
        <v>1148</v>
      </c>
      <c r="M55" s="173">
        <v>1</v>
      </c>
      <c r="N55" s="118" t="s">
        <v>27</v>
      </c>
      <c r="O55" s="118" t="s">
        <v>26</v>
      </c>
      <c r="P55" s="81"/>
    </row>
    <row r="56" spans="1:16" s="7" customFormat="1" ht="24.75" customHeight="1" outlineLevel="1" x14ac:dyDescent="0.25">
      <c r="A56" s="136">
        <v>9</v>
      </c>
      <c r="B56" s="116" t="s">
        <v>2681</v>
      </c>
      <c r="C56" s="118" t="s">
        <v>31</v>
      </c>
      <c r="D56" s="115" t="s">
        <v>2698</v>
      </c>
      <c r="E56" s="137" t="s">
        <v>2699</v>
      </c>
      <c r="F56" s="137" t="s">
        <v>2700</v>
      </c>
      <c r="G56" s="164">
        <f t="shared" si="2"/>
        <v>11.266666666666667</v>
      </c>
      <c r="H56" s="116" t="s">
        <v>2715</v>
      </c>
      <c r="I56" s="115" t="s">
        <v>453</v>
      </c>
      <c r="J56" s="115" t="s">
        <v>963</v>
      </c>
      <c r="K56" s="113">
        <v>532044803</v>
      </c>
      <c r="L56" s="118" t="s">
        <v>1148</v>
      </c>
      <c r="M56" s="173">
        <v>1</v>
      </c>
      <c r="N56" s="118" t="s">
        <v>27</v>
      </c>
      <c r="O56" s="118" t="s">
        <v>26</v>
      </c>
      <c r="P56" s="81"/>
    </row>
    <row r="57" spans="1:16" s="7" customFormat="1" ht="24.75" customHeight="1" outlineLevel="1" x14ac:dyDescent="0.25">
      <c r="A57" s="136">
        <v>10</v>
      </c>
      <c r="B57" s="116" t="s">
        <v>2681</v>
      </c>
      <c r="C57" s="118" t="s">
        <v>31</v>
      </c>
      <c r="D57" s="115" t="s">
        <v>2701</v>
      </c>
      <c r="E57" s="137" t="s">
        <v>2702</v>
      </c>
      <c r="F57" s="137" t="s">
        <v>2703</v>
      </c>
      <c r="G57" s="164">
        <f t="shared" si="2"/>
        <v>11.266666666666667</v>
      </c>
      <c r="H57" s="116" t="s">
        <v>2716</v>
      </c>
      <c r="I57" s="115" t="s">
        <v>453</v>
      </c>
      <c r="J57" s="115" t="s">
        <v>963</v>
      </c>
      <c r="K57" s="117">
        <v>197991746</v>
      </c>
      <c r="L57" s="118" t="s">
        <v>1148</v>
      </c>
      <c r="M57" s="173">
        <v>1</v>
      </c>
      <c r="N57" s="118" t="s">
        <v>27</v>
      </c>
      <c r="O57" s="118" t="s">
        <v>26</v>
      </c>
      <c r="P57" s="81"/>
    </row>
    <row r="58" spans="1:16" s="7" customFormat="1" ht="24.75" customHeight="1" outlineLevel="1" x14ac:dyDescent="0.25">
      <c r="A58" s="136">
        <v>11</v>
      </c>
      <c r="B58" s="116" t="s">
        <v>2681</v>
      </c>
      <c r="C58" s="118" t="s">
        <v>31</v>
      </c>
      <c r="D58" s="115" t="s">
        <v>2704</v>
      </c>
      <c r="E58" s="137" t="s">
        <v>2705</v>
      </c>
      <c r="F58" s="137" t="s">
        <v>2706</v>
      </c>
      <c r="G58" s="164">
        <f t="shared" si="2"/>
        <v>0.96666666666666667</v>
      </c>
      <c r="H58" s="116" t="s">
        <v>2717</v>
      </c>
      <c r="I58" s="115" t="s">
        <v>453</v>
      </c>
      <c r="J58" s="115" t="s">
        <v>975</v>
      </c>
      <c r="K58" s="117">
        <v>126685767</v>
      </c>
      <c r="L58" s="118" t="s">
        <v>1148</v>
      </c>
      <c r="M58" s="173">
        <v>1</v>
      </c>
      <c r="N58" s="118" t="s">
        <v>27</v>
      </c>
      <c r="O58" s="118" t="s">
        <v>26</v>
      </c>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5" t="s">
        <v>2718</v>
      </c>
      <c r="E114" s="137">
        <v>44169</v>
      </c>
      <c r="F114" s="137">
        <v>44773</v>
      </c>
      <c r="G114" s="164">
        <f>IF(AND(E114&lt;&gt;"",F114&lt;&gt;""),((F114-E114)/30),"")</f>
        <v>20.133333333333333</v>
      </c>
      <c r="H114" s="116" t="s">
        <v>2721</v>
      </c>
      <c r="I114" s="115" t="s">
        <v>453</v>
      </c>
      <c r="J114" s="115" t="s">
        <v>963</v>
      </c>
      <c r="K114" s="117">
        <v>2040049029</v>
      </c>
      <c r="L114" s="102">
        <f>+IF(AND(K114&gt;0,O114="Ejecución"),(K114/877802)*Tabla28[[#This Row],[% participación]],IF(AND(K114&gt;0,O114&lt;&gt;"Ejecución"),"-",""))</f>
        <v>2324.0423569324289</v>
      </c>
      <c r="M114" s="118" t="s">
        <v>1148</v>
      </c>
      <c r="N114" s="173">
        <f>+IF(M116="No",1,IF(M116="Si","Ingrese %",""))</f>
        <v>1</v>
      </c>
      <c r="O114" s="169" t="s">
        <v>1150</v>
      </c>
      <c r="P114" s="80"/>
    </row>
    <row r="115" spans="1:16" s="6" customFormat="1" ht="24.75" customHeight="1" x14ac:dyDescent="0.25">
      <c r="A115" s="135">
        <v>2</v>
      </c>
      <c r="B115" s="167" t="s">
        <v>2672</v>
      </c>
      <c r="C115" s="168" t="s">
        <v>31</v>
      </c>
      <c r="D115" s="115" t="s">
        <v>2719</v>
      </c>
      <c r="E115" s="137">
        <v>44169</v>
      </c>
      <c r="F115" s="137">
        <v>44773</v>
      </c>
      <c r="G115" s="164">
        <f t="shared" ref="G115:G116" si="3">IF(AND(E115&lt;&gt;"",F115&lt;&gt;""),((F115-E115)/30),"")</f>
        <v>20.133333333333333</v>
      </c>
      <c r="H115" s="116" t="s">
        <v>2721</v>
      </c>
      <c r="I115" s="115" t="s">
        <v>453</v>
      </c>
      <c r="J115" s="115" t="s">
        <v>963</v>
      </c>
      <c r="K115" s="68">
        <v>2040049029</v>
      </c>
      <c r="L115" s="102">
        <f>+IF(AND(K115&gt;0,O115="Ejecución"),(K115/877802)*Tabla28[[#This Row],[% participación]],IF(AND(K115&gt;0,O115&lt;&gt;"Ejecución"),"-",""))</f>
        <v>2324.0423569324289</v>
      </c>
      <c r="M115" s="118" t="s">
        <v>1148</v>
      </c>
      <c r="N115" s="173">
        <f>+IF(M116="No",1,IF(M116="Si","Ingrese %",""))</f>
        <v>1</v>
      </c>
      <c r="O115" s="169" t="s">
        <v>1150</v>
      </c>
      <c r="P115" s="80"/>
    </row>
    <row r="116" spans="1:16" s="6" customFormat="1" ht="24.75" customHeight="1" x14ac:dyDescent="0.25">
      <c r="A116" s="135">
        <v>3</v>
      </c>
      <c r="B116" s="167" t="s">
        <v>2672</v>
      </c>
      <c r="C116" s="168" t="s">
        <v>31</v>
      </c>
      <c r="D116" s="115" t="s">
        <v>2720</v>
      </c>
      <c r="E116" s="137">
        <v>44165</v>
      </c>
      <c r="F116" s="137">
        <v>44773</v>
      </c>
      <c r="G116" s="164">
        <f t="shared" si="3"/>
        <v>20.266666666666666</v>
      </c>
      <c r="H116" s="116" t="s">
        <v>2722</v>
      </c>
      <c r="I116" s="115" t="s">
        <v>453</v>
      </c>
      <c r="J116" s="115" t="s">
        <v>978</v>
      </c>
      <c r="K116" s="68">
        <v>2701303211</v>
      </c>
      <c r="L116" s="102">
        <f>+IF(AND(K116&gt;0,O116="Ejecución"),(K116/877802)*Tabla28[[#This Row],[% participación]],IF(AND(K116&gt;0,O116&lt;&gt;"Ejecución"),"-",""))</f>
        <v>3077.3491185939424</v>
      </c>
      <c r="M116" s="118" t="s">
        <v>1148</v>
      </c>
      <c r="N116" s="173">
        <f t="shared" ref="N116" si="4">+IF(M116="No",1,IF(M116="Si","Ingrese %",""))</f>
        <v>1</v>
      </c>
      <c r="O116" s="169" t="s">
        <v>1150</v>
      </c>
      <c r="P116" s="80"/>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ref="N117:N160" si="6">+IF(M117="No",1,IF(M117="Si","Ingrese %",""))</f>
        <v/>
      </c>
      <c r="O117" s="169" t="s">
        <v>1150</v>
      </c>
      <c r="P117" s="80"/>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2672</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2672</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7">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7"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0">
        <v>1E-3</v>
      </c>
      <c r="G179" s="171">
        <f>IF(F179&gt;0,SUM(E179+F179),"")</f>
        <v>2.1000000000000001E-2</v>
      </c>
      <c r="H179" s="5"/>
      <c r="I179" s="246" t="s">
        <v>2675</v>
      </c>
      <c r="J179" s="247"/>
      <c r="K179" s="247"/>
      <c r="L179" s="248"/>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2.1000000000000001E-2</v>
      </c>
      <c r="D185" s="93" t="s">
        <v>2633</v>
      </c>
      <c r="E185" s="96">
        <f>+(C185*SUM(K20:K35))</f>
        <v>139311637.33200002</v>
      </c>
      <c r="F185" s="94"/>
      <c r="G185" s="95"/>
      <c r="H185" s="90"/>
      <c r="I185" s="92" t="s">
        <v>2632</v>
      </c>
      <c r="J185" s="176">
        <f>M179</f>
        <v>0.02</v>
      </c>
      <c r="K185" s="242" t="s">
        <v>2633</v>
      </c>
      <c r="L185" s="242"/>
      <c r="M185" s="96">
        <f>+J185*K20</f>
        <v>132677749.84</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26" t="s">
        <v>24</v>
      </c>
      <c r="J192" s="5" t="s">
        <v>2642</v>
      </c>
      <c r="K192" s="5"/>
      <c r="M192" s="5"/>
      <c r="N192" s="5"/>
      <c r="O192" s="8"/>
      <c r="Q192" s="146"/>
      <c r="R192" s="147"/>
      <c r="S192" s="147"/>
      <c r="T192" s="146"/>
    </row>
    <row r="193" spans="1:18" x14ac:dyDescent="0.25">
      <c r="A193" s="9"/>
      <c r="C193" s="120">
        <v>41905</v>
      </c>
      <c r="D193" s="5"/>
      <c r="E193" s="119">
        <v>2133</v>
      </c>
      <c r="F193" s="5"/>
      <c r="G193" s="5"/>
      <c r="H193" s="139" t="s">
        <v>2723</v>
      </c>
      <c r="J193" s="5"/>
      <c r="K193" s="120">
        <v>39840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2725</v>
      </c>
      <c r="J211" s="27" t="s">
        <v>2627</v>
      </c>
      <c r="K211" s="187" t="s">
        <v>2725</v>
      </c>
      <c r="L211" s="21"/>
      <c r="M211" s="21"/>
      <c r="N211" s="21"/>
      <c r="O211" s="8"/>
    </row>
    <row r="212" spans="1:15" x14ac:dyDescent="0.25">
      <c r="A212" s="9"/>
      <c r="B212" s="27" t="s">
        <v>2624</v>
      </c>
      <c r="C212" s="119" t="s">
        <v>2724</v>
      </c>
      <c r="D212" s="21"/>
      <c r="G212" s="27" t="s">
        <v>2626</v>
      </c>
      <c r="H212" s="187">
        <v>3126242742</v>
      </c>
      <c r="J212" s="27" t="s">
        <v>2628</v>
      </c>
      <c r="K212" s="119"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4" zoomScale="85" zoomScaleNormal="85" zoomScaleSheetLayoutView="40" zoomScalePageLayoutView="40" workbookViewId="0">
      <selection activeCell="B16" sqref="B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0" t="str">
        <f>HYPERLINK("#Integrante_2!A109","CAPACIDAD RESIDUAL")</f>
        <v>CAPACIDAD RESIDUAL</v>
      </c>
      <c r="F8" s="261"/>
      <c r="G8" s="26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0" t="str">
        <f>HYPERLINK("#Integrante_2!A162","TALENTO HUMANO")</f>
        <v>TALENTO HUMANO</v>
      </c>
      <c r="F9" s="261"/>
      <c r="G9" s="26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0" t="str">
        <f>HYPERLINK("#Integrante_2!F162","INFRAESTRUCTURA")</f>
        <v>INFRAESTRUCTURA</v>
      </c>
      <c r="F10" s="261"/>
      <c r="G10" s="26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t="s">
        <v>2682</v>
      </c>
      <c r="D15" s="35"/>
      <c r="E15" s="35"/>
      <c r="F15" s="5"/>
      <c r="G15" s="32" t="s">
        <v>1168</v>
      </c>
      <c r="H15" s="105" t="s">
        <v>453</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901333323</v>
      </c>
      <c r="C20" s="5"/>
      <c r="D20" s="160"/>
      <c r="E20" s="152" t="s">
        <v>2670</v>
      </c>
      <c r="F20" s="186" t="s">
        <v>2727</v>
      </c>
      <c r="G20" s="5"/>
      <c r="H20" s="263"/>
      <c r="I20" s="141" t="s">
        <v>453</v>
      </c>
      <c r="J20" s="142" t="s">
        <v>963</v>
      </c>
      <c r="K20" s="143">
        <v>6633887492</v>
      </c>
      <c r="L20" s="144"/>
      <c r="M20" s="144">
        <v>44561</v>
      </c>
      <c r="N20" s="127">
        <f>+(M20-L20)/30</f>
        <v>1485.3666666666666</v>
      </c>
      <c r="O20" s="130"/>
      <c r="U20" s="126"/>
      <c r="V20" s="107">
        <f ca="1">NOW()</f>
        <v>44193.682177199073</v>
      </c>
      <c r="W20" s="107">
        <f ca="1">NOW()</f>
        <v>44193.682177199073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CORPORACIÓN UNIDOS POR LA INFANCIA, LA ADOLESCENCIA Y LAS FAMILIAS DE COLOMBIA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2683</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2728</v>
      </c>
      <c r="C48" s="118" t="s">
        <v>32</v>
      </c>
      <c r="D48" s="115"/>
      <c r="E48" s="137">
        <v>43486</v>
      </c>
      <c r="F48" s="137">
        <v>43768</v>
      </c>
      <c r="G48" s="164">
        <f>IF(AND(E48&lt;&gt;"",F48&lt;&gt;""),((F48-E48)/30),"")</f>
        <v>9.4</v>
      </c>
      <c r="H48" s="116" t="s">
        <v>2732</v>
      </c>
      <c r="I48" s="115" t="s">
        <v>453</v>
      </c>
      <c r="J48" s="115" t="s">
        <v>963</v>
      </c>
      <c r="K48" s="117">
        <v>24249225</v>
      </c>
      <c r="L48" s="118" t="s">
        <v>1148</v>
      </c>
      <c r="M48" s="173">
        <v>1</v>
      </c>
      <c r="N48" s="118" t="s">
        <v>2639</v>
      </c>
      <c r="O48" s="118" t="s">
        <v>26</v>
      </c>
      <c r="P48" s="80"/>
    </row>
    <row r="49" spans="1:16" s="6" customFormat="1" ht="24.75" customHeight="1" x14ac:dyDescent="0.25">
      <c r="A49" s="135">
        <v>2</v>
      </c>
      <c r="B49" s="116" t="s">
        <v>2729</v>
      </c>
      <c r="C49" s="118" t="s">
        <v>32</v>
      </c>
      <c r="D49" s="115"/>
      <c r="E49" s="137">
        <v>43085</v>
      </c>
      <c r="F49" s="137">
        <v>43312</v>
      </c>
      <c r="G49" s="164">
        <f t="shared" ref="G49:G107" si="1">IF(AND(E49&lt;&gt;"",F49&lt;&gt;""),((F49-E49)/30),"")</f>
        <v>7.5666666666666664</v>
      </c>
      <c r="H49" s="116" t="s">
        <v>2733</v>
      </c>
      <c r="I49" s="115" t="s">
        <v>453</v>
      </c>
      <c r="J49" s="115" t="s">
        <v>963</v>
      </c>
      <c r="K49" s="117">
        <v>20797000</v>
      </c>
      <c r="L49" s="118" t="s">
        <v>1148</v>
      </c>
      <c r="M49" s="173">
        <v>1</v>
      </c>
      <c r="N49" s="118" t="s">
        <v>2639</v>
      </c>
      <c r="O49" s="118" t="s">
        <v>26</v>
      </c>
      <c r="P49" s="80"/>
    </row>
    <row r="50" spans="1:16" s="6" customFormat="1" ht="24.75" customHeight="1" x14ac:dyDescent="0.25">
      <c r="A50" s="135">
        <v>3</v>
      </c>
      <c r="B50" s="116" t="s">
        <v>2730</v>
      </c>
      <c r="C50" s="118" t="s">
        <v>32</v>
      </c>
      <c r="D50" s="115"/>
      <c r="E50" s="137">
        <v>42750</v>
      </c>
      <c r="F50" s="137">
        <v>43084</v>
      </c>
      <c r="G50" s="164">
        <f t="shared" si="1"/>
        <v>11.133333333333333</v>
      </c>
      <c r="H50" s="114" t="s">
        <v>2734</v>
      </c>
      <c r="I50" s="115" t="s">
        <v>453</v>
      </c>
      <c r="J50" s="115" t="s">
        <v>985</v>
      </c>
      <c r="K50" s="117">
        <v>24142000</v>
      </c>
      <c r="L50" s="118" t="s">
        <v>1148</v>
      </c>
      <c r="M50" s="173">
        <v>1</v>
      </c>
      <c r="N50" s="118" t="s">
        <v>2639</v>
      </c>
      <c r="O50" s="118" t="s">
        <v>26</v>
      </c>
      <c r="P50" s="80"/>
    </row>
    <row r="51" spans="1:16" s="6" customFormat="1" ht="24.75" customHeight="1" outlineLevel="1" x14ac:dyDescent="0.25">
      <c r="A51" s="135">
        <v>4</v>
      </c>
      <c r="B51" s="116" t="s">
        <v>2731</v>
      </c>
      <c r="C51" s="118" t="s">
        <v>32</v>
      </c>
      <c r="D51" s="115"/>
      <c r="E51" s="137">
        <v>42006</v>
      </c>
      <c r="F51" s="137">
        <v>42368</v>
      </c>
      <c r="G51" s="164">
        <f t="shared" si="1"/>
        <v>12.066666666666666</v>
      </c>
      <c r="H51" s="116" t="s">
        <v>2735</v>
      </c>
      <c r="I51" s="115" t="s">
        <v>453</v>
      </c>
      <c r="J51" s="115" t="s">
        <v>963</v>
      </c>
      <c r="K51" s="117">
        <v>28247500</v>
      </c>
      <c r="L51" s="118" t="s">
        <v>1148</v>
      </c>
      <c r="M51" s="173">
        <v>1</v>
      </c>
      <c r="N51" s="118" t="s">
        <v>2639</v>
      </c>
      <c r="O51" s="118" t="s">
        <v>26</v>
      </c>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5" t="s">
        <v>2736</v>
      </c>
      <c r="E114" s="137">
        <v>43955</v>
      </c>
      <c r="F114" s="137">
        <v>44165</v>
      </c>
      <c r="G114" s="164">
        <f>IF(AND(E114&lt;&gt;"",F114&lt;&gt;""),((F114-E114)/30),"")</f>
        <v>7</v>
      </c>
      <c r="H114" s="116" t="s">
        <v>2737</v>
      </c>
      <c r="I114" s="115" t="s">
        <v>453</v>
      </c>
      <c r="J114" s="115" t="s">
        <v>963</v>
      </c>
      <c r="K114" s="117">
        <v>1181157069</v>
      </c>
      <c r="L114" s="102">
        <f>+IF(AND(K114&gt;0,O114="Ejecución"),(K114/877802)*Tabla283[[#This Row],[% participación]],IF(AND(K114&gt;0,O114&lt;&gt;"Ejecución"),"-",""))</f>
        <v>1345.5848460131101</v>
      </c>
      <c r="M114" s="118" t="s">
        <v>1148</v>
      </c>
      <c r="N114" s="173">
        <v>1</v>
      </c>
      <c r="O114" s="169" t="s">
        <v>1150</v>
      </c>
      <c r="P114" s="80"/>
    </row>
    <row r="115" spans="1:16" s="6" customFormat="1" ht="24.75" customHeight="1" x14ac:dyDescent="0.25">
      <c r="A115" s="135">
        <v>2</v>
      </c>
      <c r="B115" s="167" t="s">
        <v>2672</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c r="O115" s="169" t="s">
        <v>1150</v>
      </c>
      <c r="P115" s="80"/>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c r="O116" s="169" t="s">
        <v>1150</v>
      </c>
      <c r="P116" s="80"/>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ref="N116:N160" si="4">+IF(M117="No",1,IF(M117="Si","Ingrese %",""))</f>
        <v/>
      </c>
      <c r="O117" s="169" t="s">
        <v>1150</v>
      </c>
      <c r="P117" s="80"/>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7"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t="s">
        <v>2622</v>
      </c>
      <c r="O178" s="8"/>
      <c r="Q178" s="19"/>
      <c r="R178" s="19"/>
      <c r="S178" s="156" t="s">
        <v>2623</v>
      </c>
      <c r="T178" s="19"/>
      <c r="U178" s="19"/>
      <c r="V178" s="19"/>
      <c r="W178" s="19"/>
      <c r="X178" s="19"/>
      <c r="Y178" s="19"/>
      <c r="Z178" s="19"/>
      <c r="AA178" s="19"/>
      <c r="AB178" s="19"/>
    </row>
    <row r="179" spans="1:28" ht="23.25" x14ac:dyDescent="0.25">
      <c r="A179" s="9"/>
      <c r="B179" s="241" t="s">
        <v>2671</v>
      </c>
      <c r="C179" s="241"/>
      <c r="D179" s="241"/>
      <c r="E179" s="24">
        <v>0.02</v>
      </c>
      <c r="F179" s="170">
        <v>1E-3</v>
      </c>
      <c r="G179" s="171">
        <f>IF(F179&gt;0,SUM(E179+F179),"")</f>
        <v>2.1000000000000001E-2</v>
      </c>
      <c r="H179" s="5"/>
      <c r="I179" s="238" t="s">
        <v>2675</v>
      </c>
      <c r="J179" s="239"/>
      <c r="K179" s="239"/>
      <c r="L179" s="24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2.1000000000000001E-2</v>
      </c>
      <c r="D185" s="161" t="s">
        <v>2633</v>
      </c>
      <c r="E185" s="96">
        <f>+(C185*SUM(K20:K35))</f>
        <v>139311637.33200002</v>
      </c>
      <c r="F185" s="94"/>
      <c r="G185" s="95"/>
      <c r="H185" s="90"/>
      <c r="I185" s="92" t="s">
        <v>2632</v>
      </c>
      <c r="J185" s="176">
        <f>M179</f>
        <v>0.02</v>
      </c>
      <c r="K185" s="242" t="s">
        <v>2633</v>
      </c>
      <c r="L185" s="242"/>
      <c r="M185" s="96">
        <f>+J185*K20</f>
        <v>132677749.84</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50"/>
      <c r="Q192" s="146"/>
      <c r="R192" s="147"/>
      <c r="S192" s="147"/>
      <c r="T192" s="146"/>
    </row>
    <row r="193" spans="1:18" x14ac:dyDescent="0.25">
      <c r="A193" s="9"/>
      <c r="C193" s="120">
        <v>43817</v>
      </c>
      <c r="D193" s="5"/>
      <c r="E193" s="119">
        <v>3405</v>
      </c>
      <c r="F193" s="5"/>
      <c r="G193" s="5"/>
      <c r="H193" s="119" t="s">
        <v>2738</v>
      </c>
      <c r="J193" s="5"/>
      <c r="K193" s="120" t="s">
        <v>2739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87" t="s">
        <v>2725</v>
      </c>
      <c r="J211" s="27" t="s">
        <v>2627</v>
      </c>
      <c r="K211" s="187" t="s">
        <v>2725</v>
      </c>
      <c r="L211" s="21"/>
      <c r="M211" s="21"/>
      <c r="N211" s="21"/>
      <c r="O211" s="8"/>
    </row>
    <row r="212" spans="1:15" x14ac:dyDescent="0.25">
      <c r="A212" s="9"/>
      <c r="B212" s="27" t="s">
        <v>2624</v>
      </c>
      <c r="C212" s="119" t="s">
        <v>2738</v>
      </c>
      <c r="D212" s="21"/>
      <c r="G212" s="27" t="s">
        <v>2626</v>
      </c>
      <c r="H212" s="187">
        <v>3007545721</v>
      </c>
      <c r="J212" s="27" t="s">
        <v>2628</v>
      </c>
      <c r="K212" s="119"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7" zoomScale="70" zoomScaleNormal="70"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0" t="str">
        <f>HYPERLINK("#Integrante_3!A109","CAPACIDAD RESIDUAL")</f>
        <v>CAPACIDAD RESIDUAL</v>
      </c>
      <c r="F8" s="261"/>
      <c r="G8" s="26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0" t="str">
        <f>HYPERLINK("#Integrante_3!A162","TALENTO HUMANO")</f>
        <v>TALENTO HUMANO</v>
      </c>
      <c r="F9" s="261"/>
      <c r="G9" s="26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0" t="str">
        <f>HYPERLINK("#Integrante_3!F162","INFRAESTRUCTURA")</f>
        <v>INFRAESTRUCTURA</v>
      </c>
      <c r="F10" s="261"/>
      <c r="G10" s="26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2670</v>
      </c>
      <c r="F20" s="186"/>
      <c r="G20" s="5"/>
      <c r="H20" s="263"/>
      <c r="I20" s="141"/>
      <c r="J20" s="142"/>
      <c r="K20" s="143"/>
      <c r="L20" s="144"/>
      <c r="M20" s="144"/>
      <c r="N20" s="127">
        <f>+(M20-L20)/30</f>
        <v>0</v>
      </c>
      <c r="O20" s="130"/>
      <c r="U20" s="126"/>
      <c r="V20" s="107">
        <f ca="1">NOW()</f>
        <v>44193.682177199073</v>
      </c>
      <c r="W20" s="107">
        <f ca="1">NOW()</f>
        <v>44193.682177199073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c r="O114" s="169" t="s">
        <v>1150</v>
      </c>
      <c r="P114" s="80"/>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c r="O115" s="169" t="s">
        <v>1150</v>
      </c>
      <c r="P115" s="80"/>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c r="O116" s="169" t="s">
        <v>1150</v>
      </c>
      <c r="P116" s="80"/>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ref="N117:N158" si="4">+IF(M117="No",1,IF(M117="Si","Ingrese %",""))</f>
        <v/>
      </c>
      <c r="O117" s="169" t="s">
        <v>1150</v>
      </c>
      <c r="P117" s="80"/>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2672</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7"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6"/>
      <c r="S175" s="19"/>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56" t="s">
        <v>2623</v>
      </c>
      <c r="S176" s="19"/>
      <c r="T176" s="19"/>
      <c r="U176" s="19"/>
      <c r="V176" s="19"/>
      <c r="W176" s="19"/>
      <c r="X176" s="19"/>
      <c r="Y176" s="19"/>
      <c r="Z176" s="19"/>
      <c r="AA176" s="19"/>
      <c r="AB176" s="19"/>
    </row>
    <row r="177" spans="1:28" ht="23.25" x14ac:dyDescent="0.25">
      <c r="A177" s="9"/>
      <c r="B177" s="241" t="s">
        <v>2671</v>
      </c>
      <c r="C177" s="241"/>
      <c r="D177" s="241"/>
      <c r="E177" s="24">
        <v>0.02</v>
      </c>
      <c r="F177" s="170"/>
      <c r="G177" s="171" t="str">
        <f>IF(F177&gt;0,SUM(E177+F177),"")</f>
        <v/>
      </c>
      <c r="H177" s="5"/>
      <c r="I177" s="238" t="s">
        <v>2675</v>
      </c>
      <c r="J177" s="239"/>
      <c r="K177" s="239"/>
      <c r="L177" s="24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87"/>
      <c r="J209" s="27" t="s">
        <v>2627</v>
      </c>
      <c r="K209" s="187"/>
      <c r="L209" s="21"/>
      <c r="M209" s="21"/>
      <c r="N209" s="21"/>
      <c r="O209" s="8"/>
    </row>
    <row r="210" spans="1:15" x14ac:dyDescent="0.25">
      <c r="A210" s="9"/>
      <c r="B210" s="27" t="s">
        <v>2624</v>
      </c>
      <c r="C210" s="119"/>
      <c r="D210" s="21"/>
      <c r="G210" s="27" t="s">
        <v>2626</v>
      </c>
      <c r="H210" s="187"/>
      <c r="J210" s="27" t="s">
        <v>2628</v>
      </c>
      <c r="K210" s="11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C14" sqref="C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0" t="str">
        <f>HYPERLINK("#Integrante_4!A109","CAPACIDAD RESIDUAL")</f>
        <v>CAPACIDAD RESIDUAL</v>
      </c>
      <c r="F8" s="261"/>
      <c r="G8" s="26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0" t="str">
        <f>HYPERLINK("#Integrante_4!A162","TALENTO HUMANO")</f>
        <v>TALENTO HUMANO</v>
      </c>
      <c r="F9" s="261"/>
      <c r="G9" s="26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0" t="str">
        <f>HYPERLINK("#Integrante_4!F162","INFRAESTRUCTURA")</f>
        <v>INFRAESTRUCTURA</v>
      </c>
      <c r="F10" s="261"/>
      <c r="G10" s="26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2670</v>
      </c>
      <c r="F20" s="186"/>
      <c r="G20" s="5"/>
      <c r="H20" s="263"/>
      <c r="I20" s="141"/>
      <c r="J20" s="142"/>
      <c r="K20" s="143"/>
      <c r="L20" s="144"/>
      <c r="M20" s="144"/>
      <c r="N20" s="127">
        <f>+(M20-L20)/30</f>
        <v>0</v>
      </c>
      <c r="O20" s="130"/>
      <c r="U20" s="126"/>
      <c r="V20" s="107">
        <f ca="1">NOW()</f>
        <v>44193.682177199073</v>
      </c>
      <c r="W20" s="107">
        <f ca="1">NOW()</f>
        <v>44193.682177199073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2672</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7"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6"/>
      <c r="S177" s="19"/>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56" t="s">
        <v>2623</v>
      </c>
      <c r="S178" s="19"/>
      <c r="T178" s="19"/>
      <c r="U178" s="19"/>
      <c r="V178" s="19"/>
      <c r="W178" s="19"/>
      <c r="X178" s="19"/>
      <c r="Y178" s="19"/>
      <c r="Z178" s="19"/>
      <c r="AA178" s="19"/>
      <c r="AB178" s="19"/>
    </row>
    <row r="179" spans="1:28" ht="23.25" x14ac:dyDescent="0.25">
      <c r="A179" s="9"/>
      <c r="B179" s="241" t="s">
        <v>2671</v>
      </c>
      <c r="C179" s="241"/>
      <c r="D179" s="241"/>
      <c r="E179" s="24">
        <v>0.02</v>
      </c>
      <c r="F179" s="170"/>
      <c r="G179" s="171" t="str">
        <f>IF(F179&gt;0,SUM(E179+F179),"")</f>
        <v/>
      </c>
      <c r="H179" s="5"/>
      <c r="I179" s="238" t="s">
        <v>2675</v>
      </c>
      <c r="J179" s="239"/>
      <c r="K179" s="239"/>
      <c r="L179" s="24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0" t="str">
        <f>HYPERLINK("#Integrante_5!A109","CAPACIDAD RESIDUAL")</f>
        <v>CAPACIDAD RESIDUAL</v>
      </c>
      <c r="F8" s="261"/>
      <c r="G8" s="26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0" t="str">
        <f>HYPERLINK("#Integrante_5!A162","TALENTO HUMANO")</f>
        <v>TALENTO HUMANO</v>
      </c>
      <c r="F9" s="261"/>
      <c r="G9" s="26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0" t="str">
        <f>HYPERLINK("#Integrante_5!F162","INFRAESTRUCTURA")</f>
        <v>INFRAESTRUCTURA</v>
      </c>
      <c r="F10" s="261"/>
      <c r="G10" s="26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2670</v>
      </c>
      <c r="F20" s="154"/>
      <c r="G20" s="5"/>
      <c r="H20" s="263"/>
      <c r="I20" s="141"/>
      <c r="J20" s="142"/>
      <c r="K20" s="143"/>
      <c r="L20" s="144"/>
      <c r="M20" s="144"/>
      <c r="N20" s="127">
        <f>+(M20-L20)/30</f>
        <v>0</v>
      </c>
      <c r="O20" s="130"/>
      <c r="U20" s="126"/>
      <c r="V20" s="107">
        <f ca="1">NOW()</f>
        <v>44193.682177199073</v>
      </c>
      <c r="W20" s="107">
        <f ca="1">NOW()</f>
        <v>44193.682177199073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7"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6"/>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9"/>
      <c r="S176" s="156" t="s">
        <v>2623</v>
      </c>
      <c r="T176" s="19"/>
      <c r="U176" s="19"/>
      <c r="V176" s="19"/>
      <c r="W176" s="19"/>
      <c r="X176" s="19"/>
      <c r="Y176" s="19"/>
      <c r="Z176" s="19"/>
      <c r="AA176" s="19"/>
      <c r="AB176" s="19"/>
    </row>
    <row r="177" spans="1:28" ht="23.25" x14ac:dyDescent="0.25">
      <c r="A177" s="9"/>
      <c r="B177" s="241" t="s">
        <v>2671</v>
      </c>
      <c r="C177" s="241"/>
      <c r="D177" s="241"/>
      <c r="E177" s="24">
        <v>0.02</v>
      </c>
      <c r="F177" s="170"/>
      <c r="G177" s="171" t="str">
        <f>IF(F177&gt;0,SUM(E177+F177),"")</f>
        <v/>
      </c>
      <c r="H177" s="5"/>
      <c r="I177" s="238" t="s">
        <v>2673</v>
      </c>
      <c r="J177" s="239"/>
      <c r="K177" s="239"/>
      <c r="L177" s="24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44193.682177199073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0" t="str">
        <f>HYPERLINK("#Integrante_6!A109","CAPACIDAD RESIDUAL")</f>
        <v>CAPACIDAD RESIDUAL</v>
      </c>
      <c r="F8" s="261"/>
      <c r="G8" s="26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0" t="str">
        <f>HYPERLINK("#Integrante_6!A162","TALENTO HUMANO")</f>
        <v>TALENTO HUMANO</v>
      </c>
      <c r="F9" s="261"/>
      <c r="G9" s="26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0" t="str">
        <f>HYPERLINK("#Integrante_6!F162","INFRAESTRUCTURA")</f>
        <v>INFRAESTRUCTURA</v>
      </c>
      <c r="F10" s="261"/>
      <c r="G10" s="26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2670</v>
      </c>
      <c r="F20" s="154"/>
      <c r="G20" s="5"/>
      <c r="H20" s="263"/>
      <c r="I20" s="141"/>
      <c r="J20" s="142"/>
      <c r="K20" s="143"/>
      <c r="L20" s="144"/>
      <c r="M20" s="144"/>
      <c r="N20" s="127">
        <f>+(M20-L20)/30</f>
        <v>0</v>
      </c>
      <c r="O20" s="130"/>
      <c r="U20" s="126"/>
      <c r="V20" s="107">
        <f ca="1">NOW()</f>
        <v>44193.682177199073</v>
      </c>
      <c r="W20" s="107">
        <f ca="1">NOW()</f>
        <v>44193.682177199073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2672</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2672</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2672</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2672</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2672</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2672</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2672</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2672</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2672</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2672</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2672</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2672</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2672</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2672</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2672</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2672</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2672</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2672</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2672</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2672</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2672</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2672</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2672</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2672</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2672</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2672</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2672</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2672</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2672</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2672</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2672</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2672</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2672</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2672</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2672</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2672</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2672</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2672</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2672</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2672</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2672</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2672</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2672</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2672</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2672</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7"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9"/>
      <c r="S178" s="156" t="s">
        <v>2623</v>
      </c>
      <c r="T178" s="19"/>
      <c r="U178" s="19"/>
      <c r="V178" s="19"/>
      <c r="W178" s="19"/>
      <c r="X178" s="19"/>
      <c r="Y178" s="19"/>
      <c r="Z178" s="19"/>
      <c r="AA178" s="19"/>
      <c r="AB178" s="19"/>
    </row>
    <row r="179" spans="1:28" ht="23.25" x14ac:dyDescent="0.25">
      <c r="A179" s="9"/>
      <c r="B179" s="241" t="s">
        <v>2671</v>
      </c>
      <c r="C179" s="241"/>
      <c r="D179" s="241"/>
      <c r="E179" s="24">
        <v>0.02</v>
      </c>
      <c r="F179" s="170"/>
      <c r="G179" s="171" t="str">
        <f>IF(F179&gt;0,SUM(E179+F179),"")</f>
        <v/>
      </c>
      <c r="H179" s="5"/>
      <c r="I179" s="238" t="s">
        <v>2673</v>
      </c>
      <c r="J179" s="239"/>
      <c r="K179" s="239"/>
      <c r="L179" s="24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2020-12-28T21:22:38Z</cp:lastPrinted>
  <dcterms:created xsi:type="dcterms:W3CDTF">2020-10-14T21:57:42Z</dcterms:created>
  <dcterms:modified xsi:type="dcterms:W3CDTF">2020-12-28T21:22:39Z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