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<sst xmlns="http://schemas.openxmlformats.org/spreadsheetml/2006/main" count="3398" uniqueCount="2756">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</sst>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5"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181"/>
      <c r="I20" s="142" t="s">
        <v>208</v>
      </c>
      <c r="J20" s="143" t="s">
        <v>220</v>
      </c>
      <c r="K20" s="144">
        <v>995146803</v>
      </c>
      <c r="L20" s="145">
        <v>44242</v>
      </c>
      <c r="M20" s="145">
        <v>44561</v>
      </c>
      <c r="N20" s="128">
        <f>+(M20-L20)/30</f>
        <v>10.633333333333333</v>
      </c>
      <c r="O20" s="131"/>
      <c r="U20" s="127"/>
      <c r="V20" s="105">
        <f ca="1">NOW()</f>
        <v>44194.725519097221</v>
      </c>
      <c r="W20" s="105">
        <f ca="1">NOW()</f>
        <v>44194.725519097221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DE LA COMUNIDAD UNIDA GUSTAVO MARTINEZ CAFFYN</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2755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2833141327</v>
      </c>
      <c r="L114" s="100">
        <f>+IF(AND(K114&gt;0,O114="Ejecución"),(K114/877802)*Tabla28[[#This Row],[% participación]],IF(AND(K114&gt;0,O114&lt;&gt;"Ejecución"),"-",""))</f>
        <v>3227.5402961032214</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2668</v>
      </c>
      <c r="C179" s="216"/>
      <c r="D179" s="216"/>
      <c r="E179" s="164">
        <v>0.02</v>
      </c>
      <c r="F179" s="163">
        <v>0.03</v>
      </c>
      <c r="G179" s="158">
        <f>IF(F179&gt;0,SUM(E179+F179),"")</f>
        <v>0.05</v>
      </c>
      <c r="H179" s="5"/>
      <c r="I179" s="216" t="s">
        <v>2670</v>
      </c>
      <c r="J179" s="216"/>
      <c r="K179" s="216"/>
      <c r="L179" s="216"/>
      <c r="M179" s="165">
        <v>0.05</v>
      </c>
      <c r="O179" s="8"/>
      <c r="Q179" s="19"/>
      <c r="R179" s="152">
        <f>IF(M179&gt;0,SUM(L179+M179),"")</f>
        <v>0.05</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49757340.150000006</v>
      </c>
      <c r="F185" s="92"/>
      <c r="G185" s="93"/>
      <c r="H185" s="88"/>
      <c r="I185" s="90" t="s">
        <v>2627</v>
      </c>
      <c r="J185" s="159">
        <f>+SUM(M179:M183)</f>
        <v>0.05</v>
      </c>
      <c r="K185" s="197" t="s">
        <v>2628</v>
      </c>
      <c r="L185" s="197"/>
      <c r="M185" s="94">
        <f>+J185*(SUM(K20:K35))</f>
        <v>49757340.150000006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2020-12-29T22:24:51Z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