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EB7698F5-3D02-4CF4-B0F8-4FEADB289E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<sst xmlns="http://schemas.openxmlformats.org/spreadsheetml/2006/main" count="3398" uniqueCount="2756">
  <si>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</si>
  <si>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</si>
  <si>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</si>
  <si>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</si>
  <si>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</si>
  <si>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</si>
  <si>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</si>
  <si>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</si>
  <si>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</si>
  <si>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</si>
  <si>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</si>
  <si>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</si>
  <si>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</si>
  <si>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</si>
  <si>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</si>
  <si>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</si>
  <si>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</si>
  <si>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</si>
  <si>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</si>
  <si>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</si>
  <si>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</si>
  <si>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</si>
  <si>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</si>
  <si>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</si>
  <si>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</si>
  <si>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</si>
  <si>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</si>
  <si>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</si>
  <si>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</si>
  <si>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</si>
  <si>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</si>
  <si>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</si>
  <si>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</si>
  <si>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</si>
  <si>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</si>
  <si>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</si>
  <si>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</si>
  <si>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</si>
  <si>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</si>
  <si>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</si>
  <si>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</si>
  <si>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</si>
  <si>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</si>
  <si>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</si>
  <si>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</si>
  <si>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</si>
  <si>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</si>
  <si>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</si>
  <si>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</si>
  <si>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</si>
  <si>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</si>
  <si>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</si>
  <si>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</si>
  <si>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</si>
  <si>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</si>
  <si>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</si>
  <si>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</si>
  <si>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</si>
  <si>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</si>
  <si>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</si>
  <si>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</si>
  <si>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</si>
  <si>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</si>
  <si>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</si>
  <si>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</si>
  <si>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</si>
  <si>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</si>
  <si>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</si>
  <si>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</si>
  <si>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</si>
  <si>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</si>
  <si>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</si>
  <si>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</si>
  <si>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</si>
  <si>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</si>
  <si>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</si>
  <si>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</si>
  <si>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</si>
  <si>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</si>
  <si>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</si>
  <si>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</si>
  <si>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</si>
  <si>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</si>
  <si>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</si>
  <si>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</si>
  <si>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</si>
  <si>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</si>
  <si>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</si>
  <si>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</si>
  <si>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</si>
  <si>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</si>
  <si>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</si>
  <si>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</si>
  <si>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</si>
  <si>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</si>
  <si>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</si>
  <si>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</si>
  <si>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</si>
  <si>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</si>
  <si>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</si>
  <si>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</si>
  <si>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</si>
  <si>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</si>
  <si>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</si>
  <si>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</si>
  <si>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</si>
  <si>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</si>
  <si>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</si>
  <si>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</si>
  <si>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</si>
  <si>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</si>
  <si>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</si>
  <si>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</si>
  <si>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</si>
  <si>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</si>
  <si>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</si>
  <si>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</si>
  <si>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</si>
  <si>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</si>
  <si>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</si>
  <si>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</si>
  <si>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</si>
  <si>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</si>
  <si>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</si>
  <si>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</si>
  <si>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</si>
  <si>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</si>
  <si>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</si>
  <si>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</si>
  <si>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</si>
  <si>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</si>
  <si>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</si>
  <si>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</si>
  <si>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</si>
  <si>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</si>
  <si>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</si>
  <si>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</si>
  <si>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</si>
  <si>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</si>
  <si>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</si>
  <si>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</si>
  <si>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</si>
  <si>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</si>
  <si>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</si>
  <si>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</si>
  <si>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</si>
  <si>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</si>
  <si>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</si>
  <si>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</si>
  <si>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</si>
  <si>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</si>
  <si>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</si>
  <si>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</si>
  <si>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</si>
  <si>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</si>
  <si>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</si>
  <si>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</si>
  <si>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</si>
  <si>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</si>
  <si>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</si>
  <si>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</si>
  <si>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</si>
  <si>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</si>
  <si>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</si>
  <si>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</si>
  <si>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</si>
  <si>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</si>
  <si>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</si>
  <si>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</si>
  <si>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</si>
  <si>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</si>
  <si>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</si>
  <si>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</si>
  <si>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</si>
  <si>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</si>
  <si>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</si>
  <si>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</si>
  <si>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</si>
  <si>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</si>
  <si>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</si>
  <si>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</si>
  <si>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</si>
  <si>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</si>
  <si>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</si>
  <si>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</si>
  <si>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</si>
  <si>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</si>
  <si>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</si>
  <si>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</si>
  <si>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</si>
  <si>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</si>
  <si>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</si>
  <si>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</si>
  <si>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</si>
  <si>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</si>
  <si>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</si>
  <si>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</si>
  <si>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</si>
  <si>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</si>
  <si>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</si>
  <si>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</si>
  <si>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</si>
  <si>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</si>
  <si>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</si>
  <si>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</si>
  <si>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</si>
  <si>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</si>
  <si>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</si>
  <si>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</si>
  <si>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</si>
  <si>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</si>
  <si>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</si>
  <si>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</si>
  <si>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</si>
  <si>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</si>
  <si>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</si>
  <si>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</si>
  <si>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</si>
  <si>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</si>
  <si>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</si>
  <si>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</si>
  <si>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</si>
  <si>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</si>
  <si>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</si>
  <si>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</si>
  <si>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</si>
  <si>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</si>
  <si>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</si>
  <si>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</si>
  <si>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</si>
  <si>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</si>
  <si>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</si>
  <si>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</si>
  <si>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</si>
  <si>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</si>
  <si>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</si>
  <si>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</si>
  <si>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</si>
  <si>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</si>
  <si>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</si>
  <si>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</si>
  <si>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</si>
  <si>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</si>
  <si>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</si>
  <si>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</si>
  <si>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</si>
  <si>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</si>
  <si>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</si>
  <si>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</si>
  <si>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</si>
  <si>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</si>
  <si>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</si>
  <si>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</si>
  <si>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</si>
  <si>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</si>
  <si>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</si>
  <si>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</si>
  <si>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</si>
  <si>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</si>
  <si>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</si>
  <si>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</si>
  <si>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</si>
  <si>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</si>
  <si>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</si>
  <si>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</si>
  <si>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</si>
  <si>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</si>
  <si>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</si>
  <si>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</si>
  <si>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</si>
  <si>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</si>
  <si>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</si>
  <si>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</si>
  <si>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</si>
  <si>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</si>
  <si>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</si>
  <si>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</si>
  <si>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</si>
  <si>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</si>
  <si>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</si>
  <si>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</si>
  <si>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</si>
  <si>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</si>
  <si>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</si>
  <si>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</si>
  <si>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</si>
  <si>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</si>
  <si>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</si>
  <si>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</si>
  <si>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</si>
  <si>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</si>
  <si>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</si>
  <si>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</si>
  <si>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</si>
  <si>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</si>
  <si>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</si>
  <si>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</si>
  <si>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</si>
  <si>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</si>
  <si>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</si>
  <si>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</si>
  <si>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</si>
  <si>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</si>
  <si>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</si>
  <si>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</si>
  <si>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</si>
  <si>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</si>
  <si>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</si>
  <si>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</si>
  <si>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</si>
  <si>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</si>
  <si>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</si>
  <si>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</si>
  <si>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</si>
  <si>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</si>
  <si>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</si>
  <si>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</si>
  <si>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</si>
  <si>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</si>
  <si>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</si>
  <si>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</si>
  <si>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</si>
  <si>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</si>
  <si>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</si>
  <si>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</si>
  <si>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</si>
  <si>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</si>
  <si>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</si>
  <si>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</si>
  <si>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</si>
  <si>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</si>
  <si>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</si>
  <si>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</si>
  <si>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</si>
  <si>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</si>
  <si>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</si>
  <si>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</si>
  <si>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</si>
  <si>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</si>
  <si>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</si>
  <si>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</si>
  <si>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</si>
  <si>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</si>
  <si>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</si>
  <si>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</si>
  <si>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</si>
  <si>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</si>
  <si>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</si>
  <si>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</si>
  <si>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</si>
  <si>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</si>
  <si>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</si>
  <si>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</si>
  <si>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</si>
  <si>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</si>
  <si>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</si>
  <si>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</si>
  <si>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</si>
  <si>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</si>
  <si>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</si>
  <si>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</si>
  <si>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</si>
  <si>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</si>
  <si>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</si>
  <si>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</si>
  <si>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</si>
  <si>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</si>
  <si>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</si>
  <si>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</si>
  <si>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</si>
  <si>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</si>
  <si>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</si>
  <si>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</si>
  <si>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</si>
  <si>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</si>
  <si>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</si>
  <si>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</si>
  <si>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</si>
  <si>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</si>
  <si>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</si>
  <si>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</si>
  <si>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</si>
  <si>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</si>
  <si>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</si>
  <si>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</si>
  <si>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</si>
  <si>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</si>
  <si>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</si>
  <si>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</si>
  <si>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</si>
  <si>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</si>
  <si>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</si>
  <si>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</si>
  <si>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</si>
  <si>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</si>
  <si>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</si>
  <si>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</si>
  <si>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</si>
  <si>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</si>
  <si>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</si>
  <si>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</si>
  <si>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</si>
  <si>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</si>
  <si>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</si>
  <si>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</si>
  <si>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</si>
  <si>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</si>
  <si>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</si>
  <si>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</si>
  <si>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</si>
  <si>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</si>
  <si>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</si>
  <si>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</si>
  <si>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</si>
  <si>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</si>
  <si>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</si>
  <si>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</si>
  <si>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</si>
  <si>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</si>
  <si>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</si>
  <si>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</si>
  <si>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</si>
  <si>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</si>
  <si>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</si>
  <si>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</si>
  <si>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</si>
  <si>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</si>
  <si>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</si>
  <si>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</si>
  <si>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</si>
  <si>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</si>
  <si>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</si>
  <si>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</si>
  <si>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</si>
  <si>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</si>
  <si>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</si>
  <si>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</si>
  <si>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</si>
  <si>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</si>
  <si>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</si>
  <si>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</si>
  <si>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</si>
  <si>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</si>
  <si>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</si>
  <si>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</si>
  <si>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</si>
  <si>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</si>
  <si>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</si>
  <si>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</si>
  <si>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</si>
  <si>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</si>
  <si>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</si>
  <si>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</si>
  <si>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</si>
  <si>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</si>
  <si>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</si>
  <si>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</si>
  <si>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</si>
  <si>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</si>
  <si>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</si>
  <si>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</si>
  <si>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</si>
  <si>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</si>
  <si>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</si>
  <si>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</si>
  <si>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</si>
  <si>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</si>
  <si>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</si>
  <si>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</si>
  <si>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</si>
  <si>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</si>
  <si>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</si>
  <si>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</si>
  <si>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</si>
  <si>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</si>
  <si>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</si>
  <si>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</si>
  <si>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</si>
  <si>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</si>
  <si>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</si>
  <si>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</si>
  <si>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</si>
  <si>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</si>
  <si>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</si>
  <si>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</si>
  <si>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</si>
  <si>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</si>
  <si>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</si>
  <si>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</si>
  <si>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</si>
  <si>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</si>
  <si>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</si>
  <si>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</si>
  <si>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</si>
  <si>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</si>
  <si>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</si>
  <si>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</si>
  <si>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</si>
  <si>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</si>
  <si>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</si>
  <si>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</si>
  <si>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</si>
  <si>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</si>
  <si>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</si>
  <si>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</si>
  <si>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</si>
  <si>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</si>
  <si>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</si>
  <si>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</si>
  <si>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</si>
  <si>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</si>
  <si>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</si>
  <si>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</si>
  <si>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</si>
  <si>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</si>
  <si>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</si>
  <si>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</si>
  <si>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</si>
  <si>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</si>
  <si>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</si>
  <si>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</si>
  <si>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</si>
  <si>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</si>
  <si>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</si>
  <si>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</si>
  <si>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</si>
  <si>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</si>
  <si>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</si>
  <si>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</si>
  <si>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</si>
  <si>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</si>
  <si>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</si>
  <si>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</si>
  <si>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</si>
  <si>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</si>
  <si>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</si>
  <si>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</si>
  <si>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</si>
  <si>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</si>
  <si>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</si>
  <si>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</si>
  <si>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</si>
  <si>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</si>
  <si>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</si>
  <si>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</si>
  <si>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</si>
  <si>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</si>
  <si>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</si>
  <si>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</si>
  <si>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</si>
  <si>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</si>
  <si>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</si>
  <si>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</si>
  <si>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</si>
  <si>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</si>
  <si>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</si>
  <si>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</si>
  <si>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</si>
  <si>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</si>
  <si>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</si>
  <si>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</si>
  <si>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</si>
  <si>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</si>
  <si>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</si>
  <si>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</si>
  <si>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</si>
  <si>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</si>
  <si>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</si>
  <si>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</si>
  <si>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</si>
  <si>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</si>
  <si>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</si>
  <si>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</si>
  <si>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</si>
  <si>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</si>
  <si>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</si>
  <si>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</si>
  <si>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</si>
  <si>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</si>
  <si>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</si>
  <si>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</si>
  <si>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</si>
  <si>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</si>
  <si>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</si>
  <si>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</si>
  <si>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</si>
  <si>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</si>
  <si>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</si>
  <si>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</si>
  <si>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</si>
  <si>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</si>
  <si>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</si>
  <si>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</si>
  <si>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</si>
  <si>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</si>
  <si>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</si>
  <si>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</si>
  <si>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</si>
  <si>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</si>
  <si>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</si>
  <si>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</si>
  <si>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</si>
  <si>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</si>
  <si>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</si>
  <si>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</si>
  <si>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</si>
  <si>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</si>
  <si>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</si>
  <si>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</si>
  <si>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</si>
  <si>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</si>
  <si>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</si>
  <si>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</si>
  <si>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</si>
  <si>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</si>
  <si>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</si>
  <si>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</si>
  <si>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</si>
  <si>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</si>
  <si>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</si>
  <si>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</si>
  <si>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</si>
  <si>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</si>
  <si>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</si>
  <si>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</si>
  <si>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</si>
  <si>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</si>
  <si>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</si>
  <si>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</si>
  <si>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</si>
  <si>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</si>
  <si>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</si>
  <si>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</si>
  <si>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</si>
  <si>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</si>
  <si>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</si>
  <si>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</si>
  <si>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</si>
  <si>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</si>
  <si>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</si>
  <si>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</si>
  <si>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</si>
  <si>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</si>
  <si>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</si>
  <si>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</si>
  <si>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</si>
  <si>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</si>
  <si>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</si>
  <si>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</si>
  <si>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</si>
  <si>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</si>
  <si>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</si>
  <si>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</si>
  <si>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</si>
  <si>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</si>
  <si>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</si>
  <si>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</si>
  <si>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</si>
  <si>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</si>
  <si>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</si>
  <si>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</si>
  <si>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</si>
  <si>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</si>
  <si>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</si>
  <si>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</si>
  <si>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</si>
  <si>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</si>
  <si>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</si>
  <si>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</si>
  <si>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</si>
  <si>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</si>
  <si>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</si>
  <si>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</si>
  <si>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</si>
  <si>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</si>
  <si>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</si>
  <si>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</si>
  <si>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</si>
  <si>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</si>
  <si>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</si>
  <si>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</si>
  <si>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</si>
  <si>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</si>
  <si>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</si>
  <si>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</si>
  <si>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</si>
  <si>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</si>
  <si>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</si>
  <si>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</si>
  <si>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</si>
  <si>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</si>
  <si>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</si>
  <si>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</si>
  <si>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</si>
  <si>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</si>
  <si>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</si>
  <si>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</si>
  <si>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</si>
  <si>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</si>
  <si>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</si>
  <si>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</si>
  <si>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</si>
  <si>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</si>
  <si>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</si>
  <si>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</si>
  <si>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</si>
  <si>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</si>
  <si>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</si>
  <si>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</si>
  <si>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</si>
  <si>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</si>
  <si>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</si>
  <si>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</si>
  <si>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</si>
  <si>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</si>
  <si>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</si>
  <si>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</si>
  <si>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</si>
  <si>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</si>
  <si>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</si>
  <si>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</si>
  <si>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</si>
  <si>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</si>
  <si>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</si>
  <si>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</si>
  <si>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</si>
  <si>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</si>
  <si>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</si>
  <si>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</si>
  <si>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</si>
  <si>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</si>
  <si>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</si>
  <si>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</si>
  <si>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</si>
  <si>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</si>
  <si>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</si>
  <si>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</si>
  <si>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</si>
  <si>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</si>
  <si>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</si>
  <si>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</si>
  <si>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</si>
  <si>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</si>
  <si>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</si>
  <si>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</si>
  <si>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</si>
  <si>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</si>
  <si>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</si>
  <si>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</si>
  <si>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</si>
  <si>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</si>
  <si>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</si>
  <si>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</si>
  <si>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</si>
  <si>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</si>
  <si>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</si>
  <si>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</si>
  <si>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</si>
  <si>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</si>
  <si>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</si>
  <si>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</si>
  <si>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</si>
  <si>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</si>
  <si>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</si>
  <si>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</si>
  <si>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</si>
  <si>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</si>
  <si>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</si>
  <si>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</si>
  <si>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</si>
  <si>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</si>
  <si>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</si>
  <si>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</si>
  <si>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</si>
  <si>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</si>
  <si>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</si>
  <si>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</si>
  <si>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</si>
  <si>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</si>
  <si>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</si>
  <si>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</si>
  <si>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</si>
  <si>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</si>
  <si>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</si>
  <si>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</si>
  <si>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</si>
  <si>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</si>
  <si>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</si>
  <si>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</si>
  <si>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</si>
  <si>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</si>
  <si>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</si>
  <si>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</si>
  <si>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</si>
  <si>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</si>
  <si>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</si>
  <si>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</si>
  <si>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</si>
  <si>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</si>
  <si>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</si>
  <si>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</si>
  <si>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</si>
  <si>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</si>
  <si>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</si>
  <si>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</si>
  <si>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</si>
  <si>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</si>
  <si>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</si>
  <si>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</si>
  <si>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</si>
  <si>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</si>
  <si>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</si>
  <si>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</si>
  <si>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</si>
  <si>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</si>
  <si>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</si>
  <si>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</si>
  <si>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</si>
  <si>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</si>
  <si>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</si>
  <si>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</si>
  <si>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</si>
  <si>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</si>
  <si>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</si>
  <si>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</si>
  <si>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</si>
  <si>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</si>
  <si>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</si>
  <si>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</si>
  <si>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</si>
  <si>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</si>
  <si>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</si>
  <si>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</si>
  <si>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</si>
  <si>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</si>
  <si>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</si>
  <si>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</si>
  <si>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</si>
  <si>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</si>
  <si>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</si>
  <si>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</si>
  <si>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</si>
  <si>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</si>
  <si>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</si>
  <si>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</si>
  <si>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</si>
  <si>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</si>
  <si>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</si>
  <si>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</si>
  <si>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</si>
  <si>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</si>
  <si>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</si>
  <si>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</si>
  <si>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</si>
  <si>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</si>
  <si>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</si>
  <si>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</si>
  <si>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</si>
  <si>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</si>
  <si>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</si>
  <si>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</si>
  <si>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</si>
  <si>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</si>
  <si>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</si>
  <si>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</si>
  <si>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</si>
  <si>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</si>
  <si>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</si>
  <si>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</si>
  <si>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</si>
  <si>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</si>
  <si>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</si>
  <si>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</si>
  <si>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</si>
  <si>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</si>
  <si>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</si>
  <si>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</si>
  <si>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</si>
  <si>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</si>
  <si>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</si>
  <si>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</si>
  <si>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</si>
  <si>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</si>
  <si>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</si>
  <si>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</si>
  <si>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</si>
  <si>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</si>
  <si>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</si>
  <si>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</si>
  <si>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</si>
  <si>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</si>
  <si>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</si>
  <si>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</si>
  <si>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</si>
  <si>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</si>
  <si>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</si>
  <si>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</si>
  <si>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</si>
  <si>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</si>
  <si>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</si>
  <si>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</si>
  <si>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</si>
  <si>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</si>
  <si>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</si>
  <si>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</si>
  <si>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</si>
  <si>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</si>
  <si>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</si>
  <si>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</si>
  <si>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</si>
  <si>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</si>
  <si>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</si>
  <si>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</si>
  <si>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</si>
  <si>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</si>
  <si>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</si>
  <si>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</si>
  <si>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</si>
  <si>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</si>
  <si>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</si>
  <si>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</si>
  <si>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</si>
  <si>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</si>
  <si>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</si>
  <si>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</si>
  <si>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</si>
  <si>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</si>
  <si>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</si>
  <si>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</si>
  <si>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</si>
  <si>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</si>
  <si>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</si>
  <si>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</si>
  <si>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</si>
  <si>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</si>
  <si>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</si>
  <si>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</si>
  <si>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</si>
  <si>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</si>
  <si>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</si>
  <si>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</si>
  <si>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</si>
  <si>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</si>
  <si>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</si>
  <si>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</si>
  <si>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</si>
  <si>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</si>
  <si>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</si>
  <si>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</si>
  <si>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</si>
  <si>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</si>
  <si>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</si>
  <si>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</si>
  <si>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</si>
  <si>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</si>
  <si>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</si>
  <si>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</si>
  <si>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</si>
  <si>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</si>
  <si>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</si>
  <si>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</si>
  <si>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</si>
  <si>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</si>
  <si>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</si>
  <si>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</si>
  <si>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</si>
  <si>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</si>
  <si>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</si>
  <si>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</si>
  <si>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</si>
  <si>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</si>
  <si>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</si>
  <si>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</si>
  <si>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</si>
  <si>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</si>
  <si>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</si>
  <si>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</si>
  <si>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</si>
  <si>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</si>
  <si>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</si>
  <si>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</si>
  <si>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</si>
  <si>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</si>
  <si>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</si>
  <si>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</si>
  <si>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</si>
  <si>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</si>
  <si>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</si>
  <si>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</si>
  <si>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</si>
  <si>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</si>
  <si>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</si>
  <si>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</si>
  <si>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</si>
  <si>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</si>
  <si>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</si>
  <si>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</si>
  <si>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</si>
  <si>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</si>
  <si>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</si>
  <si>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</si>
  <si>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</si>
  <si>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</si>
  <si>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</si>
  <si>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</si>
  <si>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</si>
  <si>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</si>
  <si>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</si>
  <si>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</si>
  <si>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</si>
  <si>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</si>
  <si>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</si>
  <si>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</si>
  <si>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</si>
  <si>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</si>
  <si>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</si>
  <si>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</si>
  <si>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</si>
  <si>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</si>
  <si>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</si>
  <si>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</si>
  <si>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</si>
  <si>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</si>
  <si>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</si>
  <si>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</si>
  <si>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</si>
  <si>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</si>
  <si>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</si>
  <si>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</si>
  <si>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</si>
  <si>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</si>
  <si>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</si>
  <si>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</si>
  <si>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</si>
  <si>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</si>
  <si>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</si>
  <si>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</si>
  <si>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</si>
  <si>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</si>
  <si>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</si>
  <si>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</si>
  <si>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</si>
  <si>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</si>
  <si>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</si>
  <si>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</si>
  <si>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</si>
  <si>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</si>
  <si>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</si>
  <si>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</si>
  <si>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</si>
  <si>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</si>
  <si>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</si>
  <si>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</si>
  <si>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</si>
  <si>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</si>
  <si>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</si>
  <si>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</si>
  <si>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</si>
  <si>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</si>
  <si>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</si>
  <si>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</si>
  <si>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</si>
  <si>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</si>
  <si>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</si>
  <si>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</si>
  <si>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</si>
  <si>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</si>
  <si>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</si>
  <si>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</si>
  <si>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</si>
  <si>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</si>
  <si>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</si>
  <si>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</si>
  <si>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</si>
  <si>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</si>
  <si>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</si>
  <si>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</si>
  <si>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</si>
  <si>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</si>
  <si>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</si>
  <si>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</si>
  <si>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</si>
  <si>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</si>
  <si>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</si>
  <si>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</si>
  <si>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</si>
  <si>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</si>
  <si>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</si>
  <si>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</si>
  <si>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</si>
  <si>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</si>
  <si>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</si>
  <si>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</si>
  <si>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</si>
  <si>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</si>
  <si>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</si>
  <si>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</si>
  <si>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</si>
  <si>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</si>
  <si>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</si>
  <si>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</si>
  <si>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</si>
  <si>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</si>
  <si>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</si>
  <si>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</si>
  <si>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</si>
  <si>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</si>
  <si>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</si>
  <si>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</si>
  <si>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</si>
  <si>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</si>
  <si>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</si>
  <si>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</si>
  <si>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</si>
  <si>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</si>
  <si>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</si>
  <si>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</si>
  <si>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</si>
  <si>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</si>
  <si>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</si>
  <si>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</si>
  <si>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</si>
  <si>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</si>
  <si>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</si>
  <si>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</si>
  <si>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</si>
  <si>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</si>
  <si>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</si>
  <si>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</si>
  <si>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</si>
  <si>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</si>
  <si>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</si>
  <si>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</si>
  <si>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</si>
  <si>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</si>
  <si>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</si>
  <si>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</si>
  <si>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</si>
  <si>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</si>
  <si>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</si>
  <si>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</si>
  <si>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</si>
  <si>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</si>
  <si>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</si>
  <si>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</si>
  <si>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</si>
  <si>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</si>
  <si>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</si>
  <si>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</si>
  <si>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</si>
  <si>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</si>
  <si>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</si>
  <si>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</si>
  <si>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</si>
  <si>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</si>
  <si>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</si>
  <si>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</si>
  <si>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</si>
  <si>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</si>
  <si>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</si>
  <si>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</si>
  <si>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</si>
  <si>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</si>
  <si>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</si>
  <si>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</si>
  <si>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</si>
  <si>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</si>
  <si>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</si>
  <si>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</si>
  <si>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</si>
  <si>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</si>
  <si>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</si>
  <si>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</si>
  <si>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</si>
  <si>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</si>
  <si>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</si>
  <si>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</si>
  <si>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</si>
  <si>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</si>
  <si>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</si>
  <si>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</si>
  <si>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</si>
  <si>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</si>
  <si>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</si>
  <si>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</si>
  <si>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</si>
  <si>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</si>
  <si>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</si>
  <si>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</si>
  <si>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</si>
  <si>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</si>
  <si>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</si>
  <si>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</si>
  <si>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</si>
  <si>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</si>
  <si>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</si>
  <si>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</si>
  <si>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</si>
  <si>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</si>
  <si>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</si>
  <si>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</si>
  <si>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</si>
  <si>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</si>
  <si>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</si>
  <si>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</si>
  <si>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</si>
  <si>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</si>
  <si>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</si>
  <si>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</si>
  <si>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</si>
  <si>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</si>
  <si>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</si>
  <si>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</si>
  <si>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</si>
  <si>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</si>
  <si>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</si>
  <si>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</si>
  <si>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</si>
  <si>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</si>
  <si>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</si>
  <si>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</si>
  <si>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</si>
  <si>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</si>
  <si>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</si>
  <si>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</si>
  <si>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</si>
  <si>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</si>
  <si>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</si>
  <si>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</si>
  <si>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</si>
  <si>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</si>
  <si>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</si>
  <si>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</si>
  <si>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</si>
  <si>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</si>
  <si>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</si>
  <si>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</si>
  <si>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</si>
  <si>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</si>
  <si>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</si>
  <si>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</si>
  <si>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</si>
  <si>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</si>
  <si>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</si>
  <si>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</si>
  <si>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</si>
  <si>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</si>
  <si>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</si>
  <si>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</si>
  <si>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</si>
  <si>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</si>
  <si>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</si>
  <si>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</si>
  <si>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</si>
  <si>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</si>
  <si>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</si>
  <si>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</si>
  <si>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</si>
  <si>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</si>
  <si>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</si>
  <si>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</si>
  <si>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</si>
  <si>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</si>
  <si>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</si>
  <si>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</si>
  <si>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</si>
  <si>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</si>
  <si>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</si>
  <si>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</si>
  <si>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</si>
  <si>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</si>
  <si>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</si>
  <si>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</si>
  <si>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</si>
  <si>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</si>
  <si>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</si>
  <si>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</si>
  <si>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</si>
  <si>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</si>
  <si>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</si>
  <si>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</si>
  <si>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</si>
  <si>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</si>
  <si>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</si>
  <si>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</si>
  <si>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</si>
  <si>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</si>
  <si>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</si>
  <si>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</si>
  <si>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</si>
  <si>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</si>
  <si>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</si>
  <si>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</si>
  <si>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</si>
  <si>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</si>
  <si>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</si>
  <si>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</si>
  <si>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</si>
  <si>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</si>
  <si>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</si>
  <si>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</si>
  <si>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</si>
  <si>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</si>
  <si>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</si>
  <si>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</si>
  <si>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</si>
  <si>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</si>
  <si>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</si>
  <si>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</si>
  <si>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</si>
  <si>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</si>
  <si>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</si>
  <si>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</si>
  <si>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</si>
  <si>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</si>
  <si>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</si>
  <si>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</si>
  <si>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</si>
  <si>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</si>
  <si>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</si>
  <si>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</si>
  <si>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</si>
  <si>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</si>
  <si>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</si>
  <si>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</si>
  <si>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</si>
  <si>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</si>
  <si>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</si>
  <si>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</si>
  <si>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</si>
  <si>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</si>
  <si>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</si>
  <si>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</si>
  <si>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</si>
  <si>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</si>
  <si>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</si>
  <si>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</si>
  <si>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</si>
  <si>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</si>
  <si>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</si>
  <si>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</si>
  <si>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</si>
  <si>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</si>
  <si>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</si>
  <si>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</si>
  <si>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</si>
  <si>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</si>
  <si>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</si>
  <si>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</si>
  <si>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</si>
  <si>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</si>
  <si>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</si>
  <si>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</si>
  <si>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</si>
  <si>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</si>
  <si>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</si>
  <si>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</si>
  <si>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</si>
  <si>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</si>
  <si>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</si>
  <si>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</si>
  <si>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</si>
  <si>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</si>
  <si>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</si>
  <si>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</si>
  <si>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</si>
  <si>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</si>
  <si>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</si>
  <si>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</si>
  <si>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</si>
  <si>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</si>
  <si>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</si>
  <si>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</si>
  <si>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</si>
  <si>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</si>
  <si>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</si>
  <si>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</si>
  <si>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</si>
  <si>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</si>
  <si>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</si>
  <si>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</si>
  <si>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</si>
  <si>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</si>
  <si>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</si>
  <si>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</si>
  <si>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</si>
  <si>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</si>
  <si>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</si>
  <si>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</si>
  <si>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</si>
  <si>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</si>
  <si>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</si>
  <si>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</si>
  <si>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</si>
  <si>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</si>
  <si>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</si>
  <si>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</si>
  <si>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</si>
  <si>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</si>
  <si>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</si>
  <si>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</si>
  <si>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</si>
  <si>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</si>
  <si>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</si>
  <si>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</si>
  <si>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</si>
  <si>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</si>
  <si>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</si>
  <si>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</si>
  <si>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</si>
  <si>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</si>
  <si>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</si>
  <si>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</si>
  <si>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</si>
  <si>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</si>
  <si>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</si>
  <si>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</si>
  <si>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</si>
  <si>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</si>
  <si>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</si>
  <si>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</si>
  <si>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</si>
  <si>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</si>
  <si>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</si>
  <si>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</si>
  <si>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</si>
  <si>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</si>
  <si>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</si>
  <si>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</si>
  <si>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</si>
  <si>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</si>
  <si>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</si>
  <si>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</si>
  <si>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</si>
  <si>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</si>
  <si>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</si>
  <si>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</si>
  <si>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</si>
  <si>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</si>
  <si>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</si>
  <si>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</si>
  <si>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</si>
  <si>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</si>
  <si>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</si>
  <si>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</si>
  <si>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</si>
  <si>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</si>
  <si>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</si>
  <si>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</si>
  <si>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</si>
  <si>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</si>
  <si>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</si>
  <si>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</si>
  <si>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</si>
  <si>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</si>
  <si>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</si>
  <si>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</si>
  <si>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</si>
  <si>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</si>
  <si>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</si>
  <si>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</si>
  <si>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</si>
  <si>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</si>
  <si>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</si>
  <si>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</si>
  <si>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</si>
  <si>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</si>
  <si>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</si>
  <si>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</si>
  <si>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</si>
  <si>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</si>
  <si>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</si>
  <si>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</si>
  <si>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</si>
  <si>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</si>
  <si>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</si>
  <si>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</si>
  <si>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</si>
  <si>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</si>
  <si>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</si>
  <si>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</si>
  <si>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</si>
  <si>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</si>
  <si>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</si>
  <si>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</si>
  <si>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</si>
  <si>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</si>
  <si>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</si>
  <si>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</si>
  <si>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</si>
  <si>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</si>
  <si>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</si>
  <si>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</si>
  <si>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</si>
  <si>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</si>
  <si>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</si>
  <si>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</si>
  <si>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</si>
  <si>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</si>
  <si>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</si>
  <si>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</si>
  <si>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</si>
  <si>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</si>
  <si>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</si>
  <si>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</si>
  <si>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</si>
  <si>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</si>
  <si>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</si>
  <si>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</si>
  <si>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</si>
  <si>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</si>
  <si>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</si>
  <si>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</si>
  <si>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</si>
  <si>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</si>
  <si>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</si>
  <si>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</si>
  <si>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</si>
  <si>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</si>
  <si>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</si>
  <si>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</si>
  <si>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</si>
  <si>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</si>
  <si>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</si>
  <si>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</si>
  <si>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</si>
  <si>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</si>
  <si>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</si>
  <si>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</si>
  <si>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</si>
  <si>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</si>
  <si>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</si>
  <si>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</si>
  <si>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</si>
  <si>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</si>
  <si>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</si>
  <si>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</si>
  <si>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</si>
  <si>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</si>
  <si>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</si>
  <si>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</si>
  <si>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</si>
  <si>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</si>
  <si>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</si>
  <si>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</si>
  <si>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</si>
  <si>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</si>
  <si>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</si>
  <si>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</si>
  <si>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</si>
  <si>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</si>
  <si>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</si>
  <si>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</si>
  <si>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</si>
  <si>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</si>
  <si>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</si>
  <si>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</si>
  <si>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</si>
  <si>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</si>
  <si>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</si>
  <si>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</si>
  <si>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</si>
  <si>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</si>
  <si>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</si>
  <si>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</si>
  <si>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</si>
  <si>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</si>
  <si>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</si>
  <si>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</si>
  <si>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</si>
  <si>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</si>
  <si>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</si>
  <si>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</si>
  <si>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</si>
  <si>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</si>
  <si>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</si>
  <si>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</si>
  <si>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</si>
  <si>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</si>
  <si>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</si>
  <si>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</si>
  <si>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</si>
  <si>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</si>
  <si>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</si>
  <si>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</si>
  <si>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</si>
  <si>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</si>
  <si>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</si>
  <si>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</si>
  <si>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</si>
  <si>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</si>
  <si>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</si>
  <si>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</si>
  <si>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</si>
  <si>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</si>
  <si>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</si>
  <si>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</si>
  <si>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</si>
  <si>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</si>
  <si>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</si>
  <si>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</si>
  <si>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</si>
  <si>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</si>
  <si>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</si>
  <si>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</si>
  <si>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</si>
  <si>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</si>
  <si>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</si>
  <si>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</si>
  <si>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</si>
  <si>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</si>
  <si>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</si>
  <si>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</si>
  <si>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</si>
  <si>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</si>
  <si>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</si>
  <si>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</si>
  <si>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</si>
  <si>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</si>
  <si>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</si>
  <si>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</si>
  <si>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</si>
  <si>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</si>
  <si>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</si>
  <si>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</si>
  <si>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</si>
  <si>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</si>
  <si>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</si>
  <si>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</si>
  <si>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</si>
  <si>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</si>
  <si>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</si>
  <si>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</si>
  <si>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</si>
  <si>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</si>
  <si>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</si>
  <si>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</si>
  <si>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</si>
  <si>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</si>
  <si>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</si>
  <si>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</si>
  <si>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</si>
  <si>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</si>
  <si>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</si>
  <si>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</si>
  <si>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</si>
  <si>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</si>
  <si>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</si>
  <si>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</si>
  <si>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</si>
  <si>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</si>
  <si>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</si>
  <si>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</si>
  <si>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</si>
  <si>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</si>
  <si>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</si>
  <si>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</si>
  <si>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</si>
  <si>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</si>
  <si>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</si>
  <si>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</si>
  <si>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</si>
  <si>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</si>
  <si>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</si>
  <si>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</si>
  <si>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</si>
  <si>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</si>
  <si>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</si>
  <si>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</si>
  <si>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</si>
  <si>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</si>
  <si>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</si>
  <si>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</si>
  <si>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</si>
  <si>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</si>
  <si>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</si>
  <si>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</si>
  <si>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</si>
  <si>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</si>
  <si>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</si>
  <si>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</si>
  <si>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</si>
  <si>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</si>
  <si>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</si>
  <si>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</si>
  <si>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</si>
  <si>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</si>
  <si>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</si>
  <si>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</si>
  <si>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</si>
  <si>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</si>
  <si>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</si>
  <si>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</si>
  <si>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</si>
  <si>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</si>
  <si>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</si>
  <si>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</si>
  <si>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</si>
  <si>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</si>
  <si>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</si>
  <si>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</si>
  <si>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</si>
  <si>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</si>
  <si>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</si>
  <si>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</si>
  <si>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</si>
  <si>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</si>
  <si>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</si>
  <si>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</si>
  <si>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</si>
  <si>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</si>
  <si>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</si>
  <si>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</si>
  <si>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</si>
  <si>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</si>
  <si>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</si>
  <si>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</si>
  <si>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</si>
  <si>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</si>
  <si>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</si>
  <si>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</si>
  <si>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</si>
  <si>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</si>
  <si>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</si>
  <si>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</si>
  <si>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</si>
  <si>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</si>
  <si>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</si>
  <si>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</si>
  <si>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</si>
  <si>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</si>
  <si>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</si>
  <si>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</si>
  <si>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</si>
  <si>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</si>
  <si>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</si>
  <si>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</si>
  <si>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</si>
  <si>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</si>
  <si>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</si>
  <si>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</si>
  <si>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</si>
  <si>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</si>
  <si>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</si>
  <si>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</si>
  <si>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</si>
  <si>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</si>
  <si>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</si>
  <si>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</si>
  <si>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</si>
  <si>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</si>
  <si>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</si>
  <si>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</si>
  <si>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</si>
  <si>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</si>
  <si>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</si>
  <si>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</si>
  <si>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</si>
  <si>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</si>
  <si>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</si>
  <si>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</si>
  <si>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</si>
  <si>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</si>
  <si>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</si>
  <si>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</si>
  <si>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</si>
  <si>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</si>
  <si>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</si>
  <si>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</si>
  <si>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</si>
  <si>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</si>
  <si>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</si>
  <si>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</si>
  <si>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</si>
  <si>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</si>
  <si>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</si>
  <si>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</si>
  <si>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</si>
  <si>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</si>
  <si>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</si>
  <si>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</si>
  <si>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</si>
  <si>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</si>
  <si>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</si>
  <si>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</si>
  <si>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</si>
  <si>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</si>
  <si>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</si>
  <si>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</si>
  <si>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</si>
  <si>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</si>
  <si>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</si>
  <si>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</si>
  <si>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</si>
  <si>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</si>
  <si>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</si>
  <si>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</si>
  <si>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</si>
  <si>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</si>
  <si>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</si>
  <si>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</si>
  <si>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</si>
  <si>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</si>
  <si>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</si>
  <si>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</si>
  <si>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</si>
  <si>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</si>
  <si>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</si>
  <si>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</si>
  <si>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</si>
  <si>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</si>
  <si>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</si>
  <si>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</si>
  <si>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</si>
  <si>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</si>
  <si>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</si>
  <si>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</si>
  <si>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</si>
  <si>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</si>
  <si>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</si>
  <si>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</si>
  <si>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</si>
  <si>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</si>
  <si>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</si>
  <si>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</si>
  <si>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</si>
  <si>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</si>
  <si>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</si>
  <si>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</si>
  <si>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</si>
  <si>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</si>
  <si>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</si>
  <si>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</si>
  <si>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</si>
  <si>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</si>
  <si>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</si>
  <si>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</si>
  <si>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</si>
  <si>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</si>
  <si>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</si>
  <si>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</si>
  <si>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</si>
  <si>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</si>
  <si>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</si>
  <si>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</si>
  <si>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</si>
  <si>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</si>
  <si>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</si>
  <si>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</si>
  <si>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</si>
  <si>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</si>
  <si>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</si>
  <si>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</si>
  <si>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</si>
  <si>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</si>
  <si>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</si>
  <si>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</si>
  <si>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</si>
  <si>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</si>
  <si>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</si>
  <si>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</si>
  <si>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</si>
  <si>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</si>
  <si>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</si>
  <si>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</si>
  <si>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</si>
  <si>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</si>
  <si>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</si>
  <si>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</si>
  <si>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</si>
  <si>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</si>
  <si>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</si>
  <si>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</si>
  <si>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</si>
  <si>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</si>
  <si>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</si>
  <si>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</si>
  <si>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</si>
  <si>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</si>
  <si>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</si>
  <si>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</si>
  <si>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</si>
  <si>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</si>
  <si>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</si>
  <si>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</si>
  <si>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</si>
  <si>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</si>
  <si>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</si>
  <si>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</si>
  <si>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</si>
  <si>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</si>
  <si>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</si>
  <si>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</si>
  <si>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</si>
  <si>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</si>
  <si>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</si>
  <si>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</si>
  <si>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</si>
  <si>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</si>
  <si>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</si>
  <si>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</si>
  <si>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</si>
  <si>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</si>
  <si>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</si>
  <si>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</si>
  <si>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</si>
  <si>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</si>
  <si>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</si>
  <si>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</si>
  <si>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</si>
  <si>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</si>
  <si>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</si>
  <si>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</si>
  <si>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</si>
  <si>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</si>
  <si>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</si>
  <si>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</si>
  <si>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</si>
  <si>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</si>
  <si>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</si>
  <si>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</si>
  <si>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</si>
  <si>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</si>
  <si>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</si>
  <si>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</si>
  <si>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</si>
  <si>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</si>
  <si>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</si>
  <si>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</si>
  <si>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</si>
  <si>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</si>
  <si>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</si>
  <si>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</si>
  <si>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</si>
  <si>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</si>
  <si>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</si>
  <si>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</si>
  <si>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</si>
  <si>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</si>
  <si>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</si>
  <si>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</si>
  <si>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</si>
  <si>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</si>
  <si>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</si>
  <si>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</si>
  <si>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</si>
  <si>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</si>
  <si>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</si>
  <si>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</si>
  <si>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</si>
  <si>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</si>
  <si>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</si>
  <si>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</si>
  <si>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</si>
  <si>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</si>
  <si>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</si>
  <si>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</si>
  <si>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</si>
  <si>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</si>
  <si>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</si>
  <si>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</si>
  <si>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</si>
  <si>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</si>
  <si>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</si>
  <si>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</si>
  <si>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</si>
  <si>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</si>
  <si>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</si>
  <si>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</si>
  <si>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</si>
  <si>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</si>
  <si>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</si>
  <si>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</si>
  <si>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</si>
  <si>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</si>
  <si>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</si>
  <si>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</si>
  <si>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</si>
  <si>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</si>
  <si>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</si>
  <si>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</si>
  <si>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</si>
  <si>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</si>
  <si>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</si>
  <si>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</si>
  <si>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</si>
  <si>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</si>
  <si>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</si>
  <si>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</si>
  <si>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</si>
  <si>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</si>
  <si>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</si>
  <si>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</si>
  <si>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</si>
  <si>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</si>
  <si>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</si>
  <si>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</si>
  <si>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</si>
  <si>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</si>
  <si>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</si>
  <si>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</si>
  <si>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</si>
  <si>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</si>
  <si>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</si>
  <si>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</si>
  <si>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</si>
  <si>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</si>
  <si>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</si>
  <si>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</si>
  <si>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</si>
  <si>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</si>
  <si>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</si>
  <si>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</si>
  <si>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</si>
  <si>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</si>
  <si>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</si>
  <si>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</si>
  <si>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</si>
  <si>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</si>
  <si>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</si>
  <si>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</si>
  <si>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</si>
  <si>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</si>
  <si>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</si>
  <si>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</si>
  <si>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</si>
  <si>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</si>
  <si>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</si>
  <si>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</si>
  <si>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</si>
  <si>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</si>
  <si>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</si>
  <si>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</si>
  <si>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</si>
  <si>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</si>
  <si>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</si>
  <si>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</si>
  <si>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</si>
  <si>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</si>
  <si>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</si>
  <si>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</si>
  <si>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</si>
  <si>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</si>
  <si>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</si>
  <si>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</si>
  <si>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</si>
  <si>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</si>
  <si>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</si>
  <si>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</si>
  <si>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</si>
  <si>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</si>
  <si>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</si>
  <si>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</si>
  <si>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</si>
  <si>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</si>
  <si>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</si>
  <si>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</si>
  <si>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</si>
  <si>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</si>
  <si>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</si>
  <si>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</si>
  <si>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</si>
  <si>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</si>
  <si>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</si>
  <si>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</si>
  <si>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</si>
  <si>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</si>
  <si>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</si>
  <si>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</si>
  <si>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</si>
  <si>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</si>
  <si>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</si>
  <si>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</si>
  <si>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</si>
  <si>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</si>
  <si>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</si>
  <si>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</si>
  <si>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</si>
  <si>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</si>
  <si>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</si>
  <si>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</si>
  <si>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</si>
  <si>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</si>
  <si>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</si>
  <si>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</si>
  <si>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</si>
  <si>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</si>
  <si>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</si>
  <si>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</si>
  <si>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</si>
  <si>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</si>
  <si>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</si>
  <si>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</si>
  <si>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</si>
  <si>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</si>
  <si>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</si>
  <si>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</si>
  <si>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</si>
  <si>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</si>
  <si>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</si>
  <si>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</si>
  <si>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</si>
  <si>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</si>
  <si>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</si>
  <si>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</si>
  <si>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</si>
  <si>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</si>
  <si>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</si>
  <si>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</si>
  <si>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</si>
  <si>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</si>
  <si>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</si>
  <si>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</si>
  <si>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</si>
  <si>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</si>
  <si>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</si>
  <si>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</si>
  <si>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</si>
  <si>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</si>
  <si>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</si>
  <si>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</si>
  <si>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</si>
  <si>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</si>
  <si>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</si>
  <si>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</si>
  <si>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</si>
  <si>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</si>
  <si>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</si>
  <si>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</si>
  <si>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</si>
  <si>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</si>
  <si>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</si>
  <si>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</si>
  <si>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</si>
  <si>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</si>
  <si>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</si>
  <si>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</si>
  <si>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</si>
  <si>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</si>
  <si>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</si>
  <si>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</si>
  <si>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</si>
  <si>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</si>
  <si>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</si>
  <si>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</si>
  <si>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</si>
  <si>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</si>
  <si>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</si>
  <si>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</si>
  <si>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</si>
  <si>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</si>
  <si>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</si>
  <si>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</si>
  <si>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</si>
  <si>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</si>
  <si>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</si>
  <si>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</si>
  <si>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</si>
  <si>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</si>
  <si>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</si>
  <si>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</si>
  <si>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</si>
  <si>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</si>
  <si>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</si>
  <si>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</si>
  <si>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</si>
  <si>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</si>
  <si>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</si>
  <si>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</si>
  <si>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</si>
  <si>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</si>
  <si>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</si>
  <si>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</si>
  <si>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</si>
  <si>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</si>
  <si>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</si>
  <si>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</si>
  <si>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</si>
  <si>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</si>
  <si>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</si>
  <si>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</si>
  <si>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</si>
  <si>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</si>
  <si>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</si>
  <si>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</si>
  <si>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</si>
  <si>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</si>
  <si>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</si>
  <si>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</si>
  <si>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</si>
  <si>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</si>
  <si>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</si>
  <si>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</si>
  <si>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</si>
  <si>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</si>
  <si>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</si>
  <si>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</si>
  <si>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</si>
  <si>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</si>
  <si>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</si>
  <si>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</si>
  <si>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</si>
  <si>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</si>
  <si>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</si>
  <si>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</si>
  <si>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</si>
  <si>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</si>
  <si>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</si>
  <si>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</si>
  <si>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</si>
  <si>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</si>
  <si>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</si>
  <si>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</si>
  <si>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</si>
  <si>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</si>
  <si>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</si>
  <si>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</si>
  <si>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</si>
  <si>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</si>
  <si>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</si>
  <si>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</si>
  <si>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</si>
  <si>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</si>
  <si>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</si>
  <si>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</si>
  <si>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</si>
  <si>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</si>
  <si>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</si>
  <si>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</si>
  <si>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</si>
  <si>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</si>
  <si>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</si>
  <si>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</si>
  <si>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</si>
  <si>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</si>
  <si>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</si>
  <si>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</si>
  <si>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</si>
  <si>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</si>
  <si>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</si>
  <si>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</si>
  <si>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</si>
  <si>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</si>
  <si>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</si>
  <si>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</si>
  <si>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</si>
  <si>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</si>
  <si>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</si>
  <si>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</si>
  <si>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</si>
  <si>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</si>
  <si>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</si>
  <si>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</si>
  <si>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</si>
  <si>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</si>
  <si>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</si>
  <si>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</si>
  <si>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</si>
  <si>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</si>
  <si>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</si>
  <si>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</si>
  <si>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</si>
  <si>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</si>
  <si>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</si>
  <si>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</si>
  <si>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</si>
  <si>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</si>
  <si>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</si>
  <si>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</si>
  <si>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</si>
  <si>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</si>
  <si>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</si>
  <si>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</si>
  <si>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</si>
  <si>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</si>
  <si>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</si>
  <si>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</si>
  <si>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</si>
  <si>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</si>
  <si>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</si>
  <si>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</si>
  <si>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</si>
  <si>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</si>
  <si>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</si>
  <si>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</si>
  <si>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</si>
  <si>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</si>
  <si>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</si>
  <si>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</si>
  <si>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</si>
  <si>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</si>
  <si>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</si>
  <si>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</si>
  <si>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</si>
  <si>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</si>
  <si>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</si>
  <si>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</si>
  <si>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</si>
  <si>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</si>
  <si>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</si>
  <si>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</si>
  <si>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</si>
  <si>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</si>
  <si>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</si>
  <si>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</si>
  <si>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</si>
  <si>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</si>
  <si>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</si>
  <si>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</si>
  <si>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</si>
  <si>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</si>
  <si>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</si>
  <si>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</si>
  <si>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</si>
  <si>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</si>
  <si>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</si>
  <si>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</si>
  <si>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</si>
  <si>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</si>
  <si>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</si>
  <si>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</si>
  <si>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</si>
  <si>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</si>
  <si>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</si>
  <si>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</si>
  <si>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</si>
  <si>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</si>
  <si>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</si>
  <si>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</si>
  <si>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</si>
  <si>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</si>
  <si>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</si>
  <si>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</si>
  <si>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</si>
  <si>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</si>
  <si>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</si>
  <si>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</si>
  <si>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</si>
  <si>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</si>
  <si>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</si>
  <si>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</si>
  <si>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</si>
  <si>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</si>
  <si>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</si>
  <si>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</si>
  <si>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</si>
  <si>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</si>
  <si>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</si>
  <si>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</si>
  <si>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</si>
  <si>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</si>
  <si>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</si>
  <si>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</si>
  <si>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</si>
  <si>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</si>
  <si>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</si>
  <si>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</si>
  <si>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</si>
  <si>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</si>
  <si>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</si>
  <si>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</si>
  <si>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</si>
  <si>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</si>
  <si>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</si>
  <si>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</si>
  <si>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</si>
  <si>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</si>
  <si>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</si>
  <si>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</si>
  <si>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</si>
  <si>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</si>
  <si>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</si>
  <si>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</si>
  <si>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</si>
  <si>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</si>
  <si>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</si>
  <si>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</si>
  <si>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</si>
  <si>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</si>
  <si>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</si>
  <si>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</si>
  <si>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</si>
  <si>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</si>
  <si>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</si>
  <si>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</si>
  <si>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</si>
  <si>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</si>
  <si>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</si>
  <si>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</si>
  <si>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</si>
  <si>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</si>
  <si>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</si>
  <si>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</si>
  <si>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</si>
  <si>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</si>
  <si>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</si>
  <si>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</si>
  <si>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</si>
  <si>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</si>
  <si>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</si>
  <si>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</si>
  <si>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</si>
  <si>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</si>
  <si>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</si>
  <si>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</si>
  <si>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</si>
  <si>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</si>
  <si>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</si>
  <si>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</si>
  <si>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</si>
  <si>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</si>
  <si>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</si>
  <si>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</si>
  <si>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</si>
  <si>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</si>
  <si>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</si>
  <si>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</si>
  <si>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</si>
  <si>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</si>
  <si>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</si>
  <si>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</si>
  <si>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</si>
  <si>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</si>
  <si>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</si>
  <si>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</si>
  <si>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</si>
  <si>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</si>
  <si>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</si>
  <si>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</si>
  <si>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</si>
  <si>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</si>
  <si>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</si>
  <si>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</si>
  <si>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</si>
  <si>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</si>
  <si>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</si>
  <si>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</si>
  <si>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</si>
  <si>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</si>
  <si>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</si>
  <si>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</si>
  <si>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</si>
  <si>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</si>
  <si>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</si>
  <si>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</si>
  <si>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</si>
  <si>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</si>
  <si>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</si>
  <si>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</si>
  <si>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</si>
  <si>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</si>
  <si>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</si>
  <si>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</si>
  <si>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</si>
  <si>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</si>
  <si>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</si>
  <si>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</si>
  <si>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</si>
  <si>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</si>
  <si>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</si>
  <si>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</si>
  <si>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</si>
  <si>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</si>
  <si>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</si>
  <si>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</si>
  <si>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</si>
  <si>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</si>
  <si>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</si>
  <si>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</si>
  <si>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</si>
  <si>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</si>
  <si>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</si>
  <si>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</si>
  <si>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</si>
  <si>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</si>
  <si>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</si>
  <si>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</si>
  <si>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</si>
  <si>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</si>
  <si>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</si>
  <si>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</si>
  <si>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</si>
  <si>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</si>
  <si>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</si>
  <si>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</si>
  <si>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</si>
  <si>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</si>
  <si>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</si>
  <si>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</si>
  <si>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</si>
  <si>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</si>
  <si>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</si>
  <si>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</si>
  <si>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</si>
  <si>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</si>
  <si>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</si>
  <si>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</si>
  <si>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</si>
  <si>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</si>
  <si>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</si>
  <si>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</si>
  <si>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</si>
  <si>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</si>
  <si>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</si>
  <si>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</si>
  <si>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</si>
  <si>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</si>
  <si>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</si>
  <si>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</si>
  <si>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</si>
  <si>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</si>
  <si>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</si>
  <si>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</si>
  <si>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</si>
  <si>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</si>
  <si>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</si>
  <si>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</si>
  <si>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</si>
  <si>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</si>
  <si>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</si>
  <si>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</si>
  <si>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</si>
  <si>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</si>
  <si>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</si>
  <si>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</si>
  <si>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</si>
  <si>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</si>
  <si>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</si>
  <si>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</si>
  <si>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</si>
  <si>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</si>
  <si>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</si>
  <si>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</si>
  <si>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</si>
  <si>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</si>
  <si>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</si>
  <si>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</si>
  <si>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</si>
  <si>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</si>
  <si>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</si>
  <si>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</si>
  <si>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</si>
  <si>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</si>
  <si>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</si>
  <si>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</si>
  <si>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</si>
  <si>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</si>
  <si>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</si>
  <si>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</si>
  <si>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</si>
  <si>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</si>
  <si>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</si>
  <si>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</si>
  <si>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</si>
  <si>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</si>
  <si>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</si>
  <si>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</si>
  <si>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</si>
  <si>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</si>
  <si>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</si>
  <si>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</si>
  <si>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</si>
  <si>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</si>
  <si>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</si>
  <si>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</si>
  <si>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</si>
  <si>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</si>
  <si>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</si>
  <si>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</si>
  <si>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</si>
  <si>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</si>
  <si>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</si>
  <si>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</si>
  <si>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</si>
  <si>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</si>
  <si>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</si>
  <si>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</si>
  <si>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</si>
  <si>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</si>
  <si>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</si>
  <si>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</si>
  <si>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</si>
  <si>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</si>
  <si>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</si>
  <si>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</si>
  <si>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</si>
  <si>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</si>
  <si>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</si>
  <si>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</si>
  <si>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</si>
  <si>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</si>
  <si>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</si>
  <si>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</si>
  <si>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</si>
  <si>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</si>
  <si>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</si>
  <si>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</si>
  <si>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</si>
  <si>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</si>
  <si>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</si>
  <si>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</si>
  <si>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</si>
  <si>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</si>
  <si>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</si>
  <si>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</si>
  <si>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</si>
  <si>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</si>
  <si>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</si>
  <si>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</si>
  <si>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</si>
  <si>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</si>
  <si>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</si>
  <si>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</si>
  <si>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</si>
  <si>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</si>
  <si>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</si>
  <si>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</si>
  <si>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</si>
  <si>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</si>
  <si>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</si>
  <si>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</si>
  <si>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</si>
  <si>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</si>
  <si>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</si>
  <si>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</si>
  <si>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</si>
  <si>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</si>
  <si>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</si>
  <si>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</si>
  <si>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</si>
  <si>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</si>
  <si>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</si>
  <si>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</si>
  <si>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</si>
  <si>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</si>
  <si>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</si>
  <si>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</si>
  <si>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</si>
  <si>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</si>
  <si>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</si>
  <si>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</si>
  <si>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</si>
  <si>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</si>
  <si>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</si>
  <si>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</si>
  <si>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</si>
  <si>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</si>
  <si>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</si>
  <si>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</si>
  <si>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</si>
  <si>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</si>
  <si>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</si>
  <si>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</si>
  <si>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</si>
  <si>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</si>
  <si>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</si>
  <si>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</si>
  <si>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</si>
  <si>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</si>
  <si>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</si>
  <si>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</si>
  <si>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</si>
  <si>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</si>
  <si>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</si>
  <si>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</si>
  <si>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</si>
  <si>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</si>
  <si>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</si>
  <si>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</si>
  <si>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</si>
  <si>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</si>
  <si>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</si>
  <si>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</si>
  <si>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</si>
  <si>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</si>
  <si>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</si>
  <si>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</si>
  <si>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</si>
  <si>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</si>
  <si>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</si>
  <si>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</si>
  <si>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</si>
  <si>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</si>
  <si>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</si>
  <si>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</si>
  <si>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</si>
  <si>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</si>
  <si>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</si>
  <si>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</si>
  <si>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</si>
  <si>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</si>
  <si>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</si>
  <si>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</si>
  <si>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</si>
  <si>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</si>
  <si>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</si>
  <si>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</si>
  <si>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</si>
  <si>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</si>
  <si>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</si>
  <si>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</si>
  <si>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</si>
  <si>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</si>
  <si>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</si>
  <si>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</si>
  <si>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</si>
  <si>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</si>
  <si>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</si>
  <si>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</si>
  <si>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</si>
  <si>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</si>
  <si>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</si>
  <si>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</si>
  <si>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</si>
  <si>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</si>
  <si>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</si>
  <si>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</si>
  <si>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</si>
  <si>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</si>
  <si>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</si>
  <si>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</si>
  <si>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</si>
  <si>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</si>
  <si>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</si>
  <si>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</si>
  <si>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</si>
  <si>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</si>
  <si>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</si>
  <si>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</si>
  <si>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</si>
  <si>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</si>
  <si>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</si>
  <si>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</si>
  <si>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</si>
  <si>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</si>
  <si>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</si>
  <si>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</si>
  <si>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</si>
  <si>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</si>
  <si>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</si>
  <si>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</si>
  <si>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</si>
  <si>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</si>
  <si>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</si>
  <si>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</si>
  <si>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</si>
  <si>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</si>
  <si>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</si>
  <si>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</si>
  <si>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</si>
  <si>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</si>
  <si>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</si>
  <si>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</si>
  <si>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</si>
  <si>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t>
  </si>
  <si>
    <t>2021-13-10000241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</si>
</sst>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49" fontId="0" fillId="3" borderId="8" xfId="0" applyNumberFormat="1" applyFill="1" applyBorder="1" applyAlignment="1" applyProtection="1">
      <alignment horizontal="center" vertical="center" wrapText="1"/>
      <protection locked="0"/>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0" fillId="0" borderId="34" xfId="0" applyBorder="1" applyAlignment="1">
      <alignment horizontal="left" vertical="center"/>
    </xf>
    <xf numFmtId="0" fontId="10" fillId="2" borderId="12"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3" zoomScale="85" zoomScaleNormal="85" zoomScaleSheetLayoutView="40" zoomScalePageLayoutView="40" workbookViewId="0">
      <selection activeCell="A117" sqref="A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2755</v>
      </c>
      <c r="D15" s="35"/>
      <c r="E15" s="35"/>
      <c r="F15" s="5"/>
      <c r="G15" s="32" t="s">
        <v>1168</v>
      </c>
      <c r="H15" s="103" t="s">
        <v>208</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1"/>
      <c r="I20" s="142" t="s">
        <v>208</v>
      </c>
      <c r="J20" s="143" t="s">
        <v>210</v>
      </c>
      <c r="K20" s="144">
        <v>1069152838</v>
      </c>
      <c r="L20" s="145">
        <v>44242</v>
      </c>
      <c r="M20" s="145">
        <v>44561</v>
      </c>
      <c r="N20" s="128">
        <f>+(M20-L20)/30</f>
        <v>10.633333333333333</v>
      </c>
      <c r="O20" s="131"/>
      <c r="U20" s="127"/>
      <c r="V20" s="105">
        <f ca="1">NOW()</f>
        <v>44194.628934490742</v>
      </c>
      <c r="W20" s="105">
        <f ca="1">NOW()</f>
        <v>44194.628934490742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DE LA COMUNIDAD UNIDA GUSTAVO MARTINEZ CAFFYN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2754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6"/>
    </row>
    <row r="44" spans="1:16" ht="15" customHeight="1" x14ac:dyDescent="0.25">
      <c r="A44" s="211" t="s">
        <v>2654</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8" t="s">
        <v>2633</v>
      </c>
      <c r="B109" s="209"/>
      <c r="C109" s="209"/>
      <c r="D109" s="209"/>
      <c r="E109" s="209"/>
      <c r="F109" s="209"/>
      <c r="G109" s="209"/>
      <c r="H109" s="209"/>
      <c r="I109" s="209"/>
      <c r="J109" s="209"/>
      <c r="K109" s="209"/>
      <c r="L109" s="209"/>
      <c r="M109" s="209"/>
      <c r="N109" s="209"/>
      <c r="O109" s="210"/>
      <c r="P109" s="76"/>
    </row>
    <row r="110" spans="1:16" ht="15" customHeight="1" x14ac:dyDescent="0.25">
      <c r="A110" s="211" t="s">
        <v>2655</v>
      </c>
      <c r="B110" s="212"/>
      <c r="C110" s="212"/>
      <c r="D110" s="212"/>
      <c r="E110" s="212"/>
      <c r="F110" s="212"/>
      <c r="G110" s="212"/>
      <c r="H110" s="212"/>
      <c r="I110" s="212"/>
      <c r="J110" s="212"/>
      <c r="K110" s="212"/>
      <c r="L110" s="212"/>
      <c r="M110" s="212"/>
      <c r="N110" s="212"/>
      <c r="O110" s="213"/>
    </row>
    <row r="111" spans="1:16" ht="15.75" thickBot="1" x14ac:dyDescent="0.3">
      <c r="A111" s="214"/>
      <c r="B111" s="215"/>
      <c r="C111" s="215"/>
      <c r="D111" s="215"/>
      <c r="E111" s="215"/>
      <c r="F111" s="215"/>
      <c r="G111" s="215"/>
      <c r="H111" s="215"/>
      <c r="I111" s="215"/>
      <c r="J111" s="215"/>
      <c r="K111" s="215"/>
      <c r="L111" s="215"/>
      <c r="M111" s="215"/>
      <c r="N111" s="215"/>
      <c r="O111" s="216"/>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v>
      </c>
      <c r="L114" s="100">
        <f>+IF(AND(K114&gt;0,O114="Ejecución"),(K114/877802)*Tabla28[[#This Row],[% participación]],IF(AND(K114&gt;0,O114&lt;&gt;"Ejecución"),"-",""))</f>
        <v>322.75402881287579</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24" t="s">
        <v>2659</v>
      </c>
      <c r="B163" s="225"/>
      <c r="C163" s="225"/>
      <c r="D163" s="225"/>
      <c r="E163" s="226"/>
      <c r="F163" s="227" t="s">
        <v>2660</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07" t="s">
        <v>2657</v>
      </c>
      <c r="C168" s="207"/>
      <c r="D168" s="207"/>
      <c r="E168" s="8"/>
      <c r="F168" s="5"/>
      <c r="H168" s="81" t="s">
        <v>2656</v>
      </c>
      <c r="I168" s="231"/>
      <c r="J168" s="232"/>
      <c r="K168" s="232"/>
      <c r="L168" s="232"/>
      <c r="M168" s="232"/>
      <c r="N168" s="232"/>
      <c r="O168" s="23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34" t="s">
        <v>2674</v>
      </c>
      <c r="J176" s="235"/>
      <c r="K176" s="235"/>
      <c r="L176" s="235"/>
      <c r="M176" s="23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38" t="s">
        <v>17</v>
      </c>
      <c r="C177" s="239"/>
      <c r="D177" s="240"/>
      <c r="E177" s="234" t="s">
        <v>2615</v>
      </c>
      <c r="F177" s="235"/>
      <c r="G177" s="245"/>
      <c r="H177" s="5"/>
      <c r="I177" s="238" t="s">
        <v>17</v>
      </c>
      <c r="J177" s="239"/>
      <c r="K177" s="239"/>
      <c r="L177" s="240"/>
      <c r="M177" s="236" t="s">
        <v>2671</v>
      </c>
      <c r="O177" s="8"/>
      <c r="Q177" s="19"/>
      <c r="R177" s="19"/>
      <c r="S177" s="19"/>
      <c r="T177" s="19"/>
      <c r="U177" s="19"/>
      <c r="V177" s="19"/>
      <c r="W177" s="19"/>
      <c r="X177" s="19"/>
      <c r="Y177" s="19"/>
      <c r="Z177" s="19"/>
      <c r="AA177" s="19"/>
      <c r="AB177" s="19"/>
    </row>
    <row r="178" spans="1:28" ht="23.25" x14ac:dyDescent="0.25">
      <c r="A178" s="9"/>
      <c r="B178" s="241"/>
      <c r="C178" s="242"/>
      <c r="D178" s="243"/>
      <c r="E178" s="160" t="s">
        <v>2616</v>
      </c>
      <c r="F178" s="28" t="s">
        <v>2617</v>
      </c>
      <c r="G178" s="28" t="s">
        <v>2618</v>
      </c>
      <c r="H178" s="5"/>
      <c r="I178" s="241"/>
      <c r="J178" s="242"/>
      <c r="K178" s="242"/>
      <c r="L178" s="243"/>
      <c r="M178" s="237"/>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44" t="s">
        <v>2668</v>
      </c>
      <c r="C179" s="244"/>
      <c r="D179" s="244"/>
      <c r="E179" s="164">
        <v>0.02</v>
      </c>
      <c r="F179" s="163">
        <v>0.03</v>
      </c>
      <c r="G179" s="158">
        <f>IF(F179&gt;0,SUM(E179+F179),"")</f>
        <v>0.05</v>
      </c>
      <c r="H179" s="5"/>
      <c r="I179" s="244" t="s">
        <v>2670</v>
      </c>
      <c r="J179" s="244"/>
      <c r="K179" s="244"/>
      <c r="L179" s="244"/>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53457641.900000006</v>
      </c>
      <c r="F185" s="92"/>
      <c r="G185" s="93"/>
      <c r="H185" s="88"/>
      <c r="I185" s="90" t="s">
        <v>2627</v>
      </c>
      <c r="J185" s="159">
        <f>+SUM(M179:M183)</f>
        <v>0.03</v>
      </c>
      <c r="K185" s="197" t="s">
        <v>2628</v>
      </c>
      <c r="L185" s="197"/>
      <c r="M185" s="94">
        <f>+J185*(SUM(K20:K35))</f>
        <v>32074585.140000001</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B179:D179"/>
    <mergeCell ref="B180:D180"/>
    <mergeCell ref="B181:D181"/>
    <mergeCell ref="B177:D178"/>
    <mergeCell ref="E177:G177"/>
    <mergeCell ref="I181:L181"/>
    <mergeCell ref="I182:L182"/>
    <mergeCell ref="I183:L183"/>
    <mergeCell ref="I176:M176"/>
    <mergeCell ref="M177:M178"/>
    <mergeCell ref="I180:L180"/>
    <mergeCell ref="I177:L178"/>
    <mergeCell ref="I179:L179"/>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C2:K4"/>
    <mergeCell ref="L15:M15"/>
    <mergeCell ref="A17:G17"/>
    <mergeCell ref="B37:F37"/>
    <mergeCell ref="B176:G176"/>
    <mergeCell ref="A172:O172"/>
    <mergeCell ref="B168:D168"/>
    <mergeCell ref="A41:O41"/>
    <mergeCell ref="A43:O43"/>
    <mergeCell ref="A44:O45"/>
    <mergeCell ref="I39:N39"/>
    <mergeCell ref="A109:O109"/>
    <mergeCell ref="A110:O111"/>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