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13_ncr:1_{30503DEA-D6F5-487A-886E-7E3D76CE6B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<sst xmlns="http://schemas.openxmlformats.org/spreadsheetml/2006/main" count="3398" uniqueCount="2756">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</sst>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34" xfId="0" applyBorder="1" applyAlignment="1">
      <alignment horizontal="left" vertical="center"/>
    </xf>
    <xf numFmtId="0" fontId="0" fillId="0" borderId="0" xfId="0" applyBorder="1" applyAlignment="1">
      <alignment horizontal="lef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0" fillId="3" borderId="8" xfId="0" applyNumberFormat="1" applyFill="1" applyBorder="1" applyAlignment="1" applyProtection="1">
      <alignment horizontal="center" vertical="center" wrapText="1"/>
      <protection locked="0"/>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8" zoomScale="85" zoomScaleNormal="85" zoomScaleSheetLayoutView="40" zoomScalePageLayoutView="40" workbookViewId="0">
      <selection activeCell="J78" sqref="J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4" t="s">
        <v>2640</v>
      </c>
      <c r="M2" s="234"/>
      <c r="N2" s="239" t="s">
        <v>2641</v>
      </c>
      <c r="O2" s="240"/>
    </row>
    <row r="3" spans="1:20" ht="33" customHeight="1" x14ac:dyDescent="0.25">
      <c r="A3" s="9"/>
      <c r="B3" s="8"/>
      <c r="C3" s="213"/>
      <c r="D3" s="214"/>
      <c r="E3" s="214"/>
      <c r="F3" s="214"/>
      <c r="G3" s="214"/>
      <c r="H3" s="214"/>
      <c r="I3" s="214"/>
      <c r="J3" s="214"/>
      <c r="K3" s="214"/>
      <c r="L3" s="241" t="s">
        <v>1</v>
      </c>
      <c r="M3" s="241"/>
      <c r="N3" s="241" t="s">
        <v>2642</v>
      </c>
      <c r="O3" s="243"/>
    </row>
    <row r="4" spans="1:20" ht="24.75" customHeight="1" thickBot="1" x14ac:dyDescent="0.3">
      <c r="A4" s="10"/>
      <c r="B4" s="12"/>
      <c r="C4" s="215"/>
      <c r="D4" s="216"/>
      <c r="E4" s="216"/>
      <c r="F4" s="216"/>
      <c r="G4" s="216"/>
      <c r="H4" s="216"/>
      <c r="I4" s="216"/>
      <c r="J4" s="216"/>
      <c r="K4" s="216"/>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210</v>
      </c>
      <c r="K20" s="144">
        <v>6265728966</v>
      </c>
      <c r="L20" s="145">
        <v>44242</v>
      </c>
      <c r="M20" s="145">
        <v>44561</v>
      </c>
      <c r="N20" s="128">
        <f>+(M20-L20)/30</f>
        <v>10.633333333333333</v>
      </c>
      <c r="O20" s="131"/>
      <c r="U20" s="127"/>
      <c r="V20" s="105">
        <f ca="1">NOW()</f>
        <v>44194.628934490742</v>
      </c>
      <c r="W20" s="105">
        <f ca="1">NOW()</f>
        <v>44194.628934490742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9" t="s">
        <v>2755</v>
      </c>
      <c r="J39" s="229"/>
      <c r="K39" s="229"/>
      <c r="L39" s="229"/>
      <c r="M39" s="229"/>
      <c r="N39" s="229"/>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2833141327</v>
      </c>
      <c r="L114" s="100">
        <f>+IF(AND(K114&gt;0,O114="Ejecución"),(K114/877802)*Tabla28[[#This Row],[% participación]],IF(AND(K114&gt;0,O114&lt;&gt;"Ejecución"),"-",""))</f>
        <v>3227.5402961032214</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19" t="s">
        <v>2657</v>
      </c>
      <c r="C168" s="219"/>
      <c r="D168" s="219"/>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80" t="s">
        <v>2674</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174" t="s">
        <v>17</v>
      </c>
      <c r="C177" s="175"/>
      <c r="D177" s="176"/>
      <c r="E177" s="180" t="s">
        <v>2615</v>
      </c>
      <c r="F177" s="181"/>
      <c r="G177" s="182"/>
      <c r="H177" s="5"/>
      <c r="I177" s="174" t="s">
        <v>17</v>
      </c>
      <c r="J177" s="175"/>
      <c r="K177" s="175"/>
      <c r="L177" s="176"/>
      <c r="M177" s="183" t="s">
        <v>2671</v>
      </c>
      <c r="O177" s="8"/>
      <c r="Q177" s="19"/>
      <c r="R177" s="19"/>
      <c r="S177" s="19"/>
      <c r="T177" s="19"/>
      <c r="U177" s="19"/>
      <c r="V177" s="19"/>
      <c r="W177" s="19"/>
      <c r="X177" s="19"/>
      <c r="Y177" s="19"/>
      <c r="Z177" s="19"/>
      <c r="AA177" s="19"/>
      <c r="AB177" s="19"/>
    </row>
    <row r="178" spans="1:28" ht="23.25" x14ac:dyDescent="0.25">
      <c r="A178" s="9"/>
      <c r="B178" s="177"/>
      <c r="C178" s="178"/>
      <c r="D178" s="179"/>
      <c r="E178" s="160" t="s">
        <v>2616</v>
      </c>
      <c r="F178" s="28" t="s">
        <v>2617</v>
      </c>
      <c r="G178" s="28" t="s">
        <v>2618</v>
      </c>
      <c r="H178" s="5"/>
      <c r="I178" s="177"/>
      <c r="J178" s="178"/>
      <c r="K178" s="178"/>
      <c r="L178" s="179"/>
      <c r="M178" s="184"/>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72" t="s">
        <v>2668</v>
      </c>
      <c r="C179" s="172"/>
      <c r="D179" s="172"/>
      <c r="E179" s="164">
        <v>0.02</v>
      </c>
      <c r="F179" s="163">
        <v>0.03</v>
      </c>
      <c r="G179" s="158">
        <f>IF(F179&gt;0,SUM(E179+F179),"")</f>
        <v>0.05</v>
      </c>
      <c r="H179" s="5"/>
      <c r="I179" s="172" t="s">
        <v>2670</v>
      </c>
      <c r="J179" s="172"/>
      <c r="K179" s="172"/>
      <c r="L179" s="172"/>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313286448.30000001</v>
      </c>
      <c r="F185" s="92"/>
      <c r="G185" s="93"/>
      <c r="H185" s="88"/>
      <c r="I185" s="90" t="s">
        <v>2627</v>
      </c>
      <c r="J185" s="159">
        <f>+SUM(M179:M183)</f>
        <v>0.03</v>
      </c>
      <c r="K185" s="231" t="s">
        <v>2628</v>
      </c>
      <c r="L185" s="231"/>
      <c r="M185" s="94">
        <f>+J185*(SUM(K20:K35))</f>
        <v>187971868.97999999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C2:K4"/>
    <mergeCell ref="L15:M15"/>
    <mergeCell ref="A17:G17"/>
    <mergeCell ref="B37:F37"/>
    <mergeCell ref="B176:G176"/>
    <mergeCell ref="A172:O172"/>
    <mergeCell ref="B168:D168"/>
    <mergeCell ref="A41:O41"/>
    <mergeCell ref="A43:O43"/>
    <mergeCell ref="A44:O45"/>
    <mergeCell ref="I39:N39"/>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 ref="I180:L180"/>
    <mergeCell ref="I177:L178"/>
    <mergeCell ref="I179:L179"/>
    <mergeCell ref="B179:D179"/>
    <mergeCell ref="B180:D180"/>
    <mergeCell ref="B181:D181"/>
    <mergeCell ref="B177:D178"/>
    <mergeCell ref="E177:G177"/>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