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<sst xmlns="http://schemas.openxmlformats.org/spreadsheetml/2006/main" count="3611" uniqueCount="2721">
  <si>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</si>
  <si>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</si>
  <si>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</si>
  <si>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</si>
  <si>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</si>
  <si>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</si>
  <si>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</si>
  <si>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</si>
  <si>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</si>
  <si>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</si>
  <si>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</si>
  <si>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</si>
  <si>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</si>
  <si>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</si>
  <si>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</si>
  <si>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</si>
  <si>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</si>
  <si>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</si>
  <si>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</si>
  <si>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</si>
  <si>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</si>
  <si>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</si>
  <si>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</si>
  <si>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</si>
  <si>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</si>
  <si>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</si>
  <si>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</si>
  <si>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</si>
  <si>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</si>
  <si>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</si>
  <si>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</si>
  <si>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</si>
  <si>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</si>
  <si>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</si>
  <si>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</si>
  <si>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</si>
  <si>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</si>
  <si>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</si>
  <si>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</si>
  <si>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</si>
  <si>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</si>
  <si>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</si>
  <si>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</si>
  <si>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</si>
  <si>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</si>
  <si>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</si>
  <si>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</si>
  <si>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</si>
  <si>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</si>
  <si>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</si>
  <si>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</si>
  <si>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</si>
  <si>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</si>
  <si>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</si>
  <si>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</si>
  <si>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</si>
  <si>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</si>
  <si>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</si>
  <si>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</si>
  <si>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</si>
  <si>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</si>
  <si>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</si>
  <si>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</si>
  <si>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</si>
  <si>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</si>
  <si>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</si>
  <si>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</si>
  <si>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</si>
  <si>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</si>
  <si>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</si>
  <si>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</si>
  <si>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</si>
  <si>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</si>
  <si>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</si>
  <si>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</si>
  <si>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</si>
  <si>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</si>
  <si>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</si>
  <si>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</si>
  <si>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</si>
  <si>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</si>
  <si>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</si>
  <si>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</si>
  <si>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</si>
  <si>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</si>
  <si>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</si>
  <si>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</si>
  <si>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</si>
  <si>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</si>
  <si>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</si>
  <si>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</si>
  <si>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</si>
  <si>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</si>
  <si>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</si>
  <si>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</si>
  <si>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</si>
  <si>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</si>
  <si>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</si>
  <si>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</si>
  <si>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</si>
  <si>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</si>
  <si>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</si>
  <si>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</si>
  <si>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</si>
  <si>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</si>
  <si>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</si>
  <si>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</si>
  <si>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</si>
  <si>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</si>
  <si>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</si>
  <si>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</si>
  <si>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</si>
  <si>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</si>
  <si>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</si>
  <si>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</si>
  <si>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</si>
  <si>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</si>
  <si>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</si>
  <si>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</si>
  <si>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</si>
  <si>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</si>
  <si>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</si>
  <si>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</si>
  <si>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</si>
  <si>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</si>
  <si>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</si>
  <si>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</si>
  <si>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</si>
  <si>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</si>
  <si>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</si>
  <si>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</si>
  <si>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</si>
  <si>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</si>
  <si>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</si>
  <si>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</si>
  <si>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</si>
  <si>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</si>
  <si>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</si>
  <si>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</si>
  <si>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</si>
  <si>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</si>
  <si>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</si>
  <si>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</si>
  <si>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</si>
  <si>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</si>
  <si>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</si>
  <si>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</si>
  <si>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</si>
  <si>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</si>
  <si>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</si>
  <si>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</si>
  <si>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</si>
  <si>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</si>
  <si>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</si>
  <si>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</si>
  <si>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</si>
  <si>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</si>
  <si>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</si>
  <si>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</si>
  <si>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</si>
  <si>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</si>
  <si>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</si>
  <si>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</si>
  <si>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</si>
  <si>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</si>
  <si>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</si>
  <si>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</si>
  <si>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</si>
  <si>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</si>
  <si>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</si>
  <si>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</si>
  <si>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</si>
  <si>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</si>
  <si>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</si>
  <si>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</si>
  <si>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</si>
  <si>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</si>
  <si>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</si>
  <si>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</si>
  <si>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</si>
  <si>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</si>
  <si>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</si>
  <si>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</si>
  <si>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</si>
  <si>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</si>
  <si>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</si>
  <si>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</si>
  <si>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</si>
  <si>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</si>
  <si>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</si>
  <si>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</si>
  <si>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</si>
  <si>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</si>
  <si>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</si>
  <si>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</si>
  <si>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</si>
  <si>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</si>
  <si>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</si>
  <si>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</si>
  <si>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</si>
  <si>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</si>
  <si>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</si>
  <si>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</si>
  <si>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</si>
  <si>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</si>
  <si>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</si>
  <si>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</si>
  <si>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</si>
  <si>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</si>
  <si>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</si>
  <si>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</si>
  <si>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</si>
  <si>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</si>
  <si>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</si>
  <si>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</si>
  <si>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</si>
  <si>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</si>
  <si>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</si>
  <si>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</si>
  <si>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</si>
  <si>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</si>
  <si>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</si>
  <si>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</si>
  <si>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</si>
  <si>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</si>
  <si>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</si>
  <si>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</si>
  <si>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</si>
  <si>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</si>
  <si>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</si>
  <si>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</si>
  <si>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</si>
  <si>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</si>
  <si>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</si>
  <si>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</si>
  <si>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</si>
  <si>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</si>
  <si>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</si>
  <si>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</si>
  <si>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</si>
  <si>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</si>
  <si>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</si>
  <si>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</si>
  <si>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</si>
  <si>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</si>
  <si>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</si>
  <si>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</si>
  <si>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</si>
  <si>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</si>
  <si>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</si>
  <si>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</si>
  <si>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</si>
  <si>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</si>
  <si>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</si>
  <si>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</si>
  <si>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</si>
  <si>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</si>
  <si>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</si>
  <si>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</si>
  <si>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</si>
  <si>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</si>
  <si>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</si>
  <si>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</si>
  <si>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</si>
  <si>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</si>
  <si>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</si>
  <si>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</si>
  <si>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</si>
  <si>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</si>
  <si>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</si>
  <si>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</si>
  <si>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</si>
  <si>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</si>
  <si>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</si>
  <si>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</si>
  <si>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</si>
  <si>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</si>
  <si>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</si>
  <si>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</si>
  <si>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</si>
  <si>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</si>
  <si>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</si>
  <si>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</si>
  <si>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</si>
  <si>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</si>
  <si>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</si>
  <si>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</si>
  <si>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</si>
  <si>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</si>
  <si>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</si>
  <si>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</si>
  <si>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</si>
  <si>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</si>
  <si>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</si>
  <si>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</si>
  <si>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</si>
  <si>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</si>
  <si>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</si>
  <si>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</si>
  <si>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</si>
  <si>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</si>
  <si>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</si>
  <si>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</si>
  <si>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</si>
  <si>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</si>
  <si>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</si>
  <si>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</si>
  <si>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</si>
  <si>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</si>
  <si>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</si>
  <si>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</si>
  <si>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</si>
  <si>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</si>
  <si>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</si>
  <si>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</si>
  <si>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</si>
  <si>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</si>
  <si>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</si>
  <si>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</si>
  <si>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</si>
  <si>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</si>
  <si>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</si>
  <si>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</si>
  <si>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</si>
  <si>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</si>
  <si>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</si>
  <si>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</si>
  <si>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</si>
  <si>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</si>
  <si>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</si>
  <si>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</si>
  <si>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</si>
  <si>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</si>
  <si>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</si>
  <si>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</si>
  <si>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</si>
  <si>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</si>
  <si>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</si>
  <si>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</si>
  <si>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</si>
  <si>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</si>
  <si>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</si>
  <si>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</si>
  <si>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</si>
  <si>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</si>
  <si>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</si>
  <si>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</si>
  <si>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</si>
  <si>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</si>
  <si>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</si>
  <si>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</si>
  <si>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</si>
  <si>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</si>
  <si>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</si>
  <si>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</si>
  <si>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</si>
  <si>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</si>
  <si>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</si>
  <si>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</si>
  <si>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</si>
  <si>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</si>
  <si>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</si>
  <si>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</si>
  <si>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</si>
  <si>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</si>
  <si>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</si>
  <si>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</si>
  <si>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</si>
  <si>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</si>
  <si>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</si>
  <si>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</si>
  <si>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</si>
  <si>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</si>
  <si>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</si>
  <si>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</si>
  <si>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</si>
  <si>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</si>
  <si>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</si>
  <si>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</si>
  <si>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</si>
  <si>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</si>
  <si>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</si>
  <si>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</si>
  <si>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</si>
  <si>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</si>
  <si>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</si>
  <si>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</si>
  <si>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</si>
  <si>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</si>
  <si>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</si>
  <si>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</si>
  <si>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</si>
  <si>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</si>
  <si>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</si>
  <si>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</si>
  <si>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</si>
  <si>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</si>
  <si>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</si>
  <si>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</si>
  <si>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</si>
  <si>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</si>
  <si>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</si>
  <si>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</si>
  <si>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</si>
  <si>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</si>
  <si>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</si>
  <si>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</si>
  <si>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</si>
  <si>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</si>
  <si>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</si>
  <si>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</si>
  <si>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</si>
  <si>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</si>
  <si>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</si>
  <si>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</si>
  <si>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</si>
  <si>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</si>
  <si>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</si>
  <si>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</si>
  <si>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</si>
  <si>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</si>
  <si>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</si>
  <si>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</si>
  <si>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</si>
  <si>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</si>
  <si>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</si>
  <si>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</si>
  <si>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</si>
  <si>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</si>
  <si>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</si>
  <si>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</si>
  <si>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</si>
  <si>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</si>
  <si>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</si>
  <si>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</si>
  <si>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</si>
  <si>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</si>
  <si>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</si>
  <si>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</si>
  <si>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</si>
  <si>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</si>
  <si>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</si>
  <si>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</si>
  <si>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</si>
  <si>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</si>
  <si>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</si>
  <si>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</si>
  <si>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</si>
  <si>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</si>
  <si>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</si>
  <si>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</si>
  <si>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</si>
  <si>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</si>
  <si>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</si>
  <si>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</si>
  <si>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</si>
  <si>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</si>
  <si>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</si>
  <si>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</si>
  <si>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</si>
  <si>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</si>
  <si>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</si>
  <si>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</si>
  <si>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</si>
  <si>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</si>
  <si>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</si>
  <si>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</si>
  <si>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</si>
  <si>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</si>
  <si>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</si>
  <si>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</si>
  <si>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</si>
  <si>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</si>
  <si>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</si>
  <si>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</si>
  <si>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</si>
  <si>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</si>
  <si>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</si>
  <si>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</si>
  <si>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</si>
  <si>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</si>
  <si>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</si>
  <si>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</si>
  <si>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</si>
  <si>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</si>
  <si>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</si>
  <si>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</si>
  <si>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</si>
  <si>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</si>
  <si>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</si>
  <si>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</si>
  <si>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</si>
  <si>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</si>
  <si>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</si>
  <si>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</si>
  <si>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</si>
  <si>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</si>
  <si>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</si>
  <si>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</si>
  <si>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</si>
  <si>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</si>
  <si>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</si>
  <si>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</si>
  <si>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</si>
  <si>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</si>
  <si>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</si>
  <si>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</si>
  <si>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</si>
  <si>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</si>
  <si>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</si>
  <si>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</si>
  <si>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</si>
  <si>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</si>
  <si>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</si>
  <si>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</si>
  <si>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</si>
  <si>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</si>
  <si>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</si>
  <si>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</si>
  <si>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</si>
  <si>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</si>
  <si>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</si>
  <si>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</si>
  <si>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</si>
  <si>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</si>
  <si>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</si>
  <si>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</si>
  <si>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</si>
  <si>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</si>
  <si>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</si>
  <si>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</si>
  <si>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</si>
  <si>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</si>
  <si>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</si>
  <si>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</si>
  <si>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</si>
  <si>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</si>
  <si>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</si>
  <si>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</si>
  <si>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</si>
  <si>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</si>
  <si>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</si>
  <si>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</si>
  <si>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</si>
  <si>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</si>
  <si>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</si>
  <si>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</si>
  <si>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</si>
  <si>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</si>
  <si>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</si>
  <si>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</si>
  <si>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</si>
  <si>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</si>
  <si>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</si>
  <si>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</si>
  <si>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</si>
  <si>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</si>
  <si>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</si>
  <si>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</si>
  <si>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</si>
  <si>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</si>
  <si>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</si>
  <si>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</si>
  <si>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</si>
  <si>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</si>
  <si>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</si>
  <si>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</si>
  <si>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</si>
  <si>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</si>
  <si>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</si>
  <si>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</si>
  <si>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</si>
  <si>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</si>
  <si>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</si>
  <si>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</si>
  <si>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</si>
  <si>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</si>
  <si>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</si>
  <si>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</si>
  <si>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</si>
  <si>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</si>
  <si>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</si>
  <si>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</si>
  <si>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</si>
  <si>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</si>
  <si>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</si>
  <si>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</si>
  <si>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</si>
  <si>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</si>
  <si>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</si>
  <si>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</si>
  <si>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</si>
  <si>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</si>
  <si>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</si>
  <si>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</si>
  <si>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</si>
  <si>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</si>
  <si>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</si>
  <si>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</si>
  <si>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</si>
  <si>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</si>
  <si>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</si>
  <si>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</si>
  <si>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</si>
  <si>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</si>
  <si>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</si>
  <si>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</si>
  <si>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</si>
  <si>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</si>
  <si>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</si>
  <si>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</si>
  <si>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</si>
  <si>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</si>
  <si>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</si>
  <si>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</si>
  <si>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</si>
  <si>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</si>
  <si>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</si>
  <si>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</si>
  <si>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</si>
  <si>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</si>
  <si>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</si>
  <si>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</si>
  <si>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</si>
  <si>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</si>
  <si>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</si>
  <si>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</si>
  <si>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</si>
  <si>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</si>
  <si>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</si>
  <si>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</si>
  <si>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</si>
  <si>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</si>
  <si>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</si>
  <si>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</si>
  <si>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</si>
  <si>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</si>
  <si>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</si>
  <si>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</si>
  <si>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</si>
  <si>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</si>
  <si>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</si>
  <si>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</si>
  <si>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</si>
  <si>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</si>
  <si>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</si>
  <si>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</si>
  <si>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</si>
  <si>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</si>
  <si>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</si>
  <si>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</si>
  <si>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</si>
  <si>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</si>
  <si>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</si>
  <si>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</si>
  <si>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</si>
  <si>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</si>
  <si>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</si>
  <si>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</si>
  <si>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</si>
  <si>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</si>
  <si>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</si>
  <si>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</si>
  <si>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</si>
  <si>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</si>
  <si>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</si>
  <si>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</si>
  <si>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</si>
  <si>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</si>
  <si>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</si>
  <si>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</si>
  <si>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</si>
  <si>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</si>
  <si>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</si>
  <si>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</si>
  <si>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</si>
  <si>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</si>
  <si>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</si>
  <si>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</si>
  <si>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</si>
  <si>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</si>
  <si>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</si>
  <si>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</si>
  <si>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</si>
  <si>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</si>
  <si>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</si>
  <si>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</si>
  <si>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</si>
  <si>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</si>
  <si>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</si>
  <si>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</si>
  <si>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</si>
  <si>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</si>
  <si>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</si>
  <si>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</si>
  <si>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</si>
  <si>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</si>
  <si>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</si>
  <si>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</si>
  <si>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</si>
  <si>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</si>
  <si>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</si>
  <si>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</si>
  <si>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</si>
  <si>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</si>
  <si>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</si>
  <si>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</si>
  <si>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</si>
  <si>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</si>
  <si>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</si>
  <si>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</si>
  <si>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</si>
  <si>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</si>
  <si>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</si>
  <si>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</si>
  <si>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</si>
  <si>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</si>
  <si>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</si>
  <si>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</si>
  <si>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</si>
  <si>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</si>
  <si>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</si>
  <si>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</si>
  <si>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</si>
  <si>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</si>
  <si>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</si>
  <si>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</si>
  <si>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</si>
  <si>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</si>
  <si>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</si>
  <si>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</si>
  <si>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</si>
  <si>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</si>
  <si>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</si>
  <si>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</si>
  <si>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</si>
  <si>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</si>
  <si>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</si>
  <si>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</si>
  <si>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</si>
  <si>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</si>
  <si>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</si>
  <si>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</si>
  <si>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</si>
  <si>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</si>
  <si>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</si>
  <si>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</si>
  <si>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</si>
  <si>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</si>
  <si>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</si>
  <si>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</si>
  <si>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</si>
  <si>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</si>
  <si>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</si>
  <si>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</si>
  <si>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</si>
  <si>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</si>
  <si>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</si>
  <si>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</si>
  <si>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</si>
  <si>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</si>
  <si>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</si>
  <si>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</si>
  <si>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</si>
  <si>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</si>
  <si>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</si>
  <si>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</si>
  <si>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</si>
  <si>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</si>
  <si>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</si>
  <si>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</si>
  <si>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</si>
  <si>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</si>
  <si>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</si>
  <si>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</si>
  <si>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</si>
  <si>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</si>
  <si>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</si>
  <si>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</si>
  <si>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</si>
  <si>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</si>
  <si>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</si>
  <si>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</si>
  <si>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</si>
  <si>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</si>
  <si>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</si>
  <si>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</si>
  <si>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</si>
  <si>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</si>
  <si>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</si>
  <si>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</si>
  <si>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</si>
  <si>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</si>
  <si>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</si>
  <si>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</si>
  <si>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</si>
  <si>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</si>
  <si>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</si>
  <si>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</si>
  <si>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</si>
  <si>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</si>
  <si>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</si>
  <si>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</si>
  <si>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</si>
  <si>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</si>
  <si>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</si>
  <si>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</si>
  <si>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</si>
  <si>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</si>
  <si>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</si>
  <si>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</si>
  <si>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</si>
  <si>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</si>
  <si>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</si>
  <si>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</si>
  <si>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</si>
  <si>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</si>
  <si>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</si>
  <si>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</si>
  <si>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</si>
  <si>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</si>
  <si>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</si>
  <si>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</si>
  <si>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</si>
  <si>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</si>
  <si>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</si>
  <si>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</si>
  <si>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</si>
  <si>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</si>
  <si>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</si>
  <si>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</si>
  <si>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</si>
  <si>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</si>
  <si>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</si>
  <si>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</si>
  <si>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</si>
  <si>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</si>
  <si>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</si>
  <si>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</si>
  <si>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</si>
  <si>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</si>
  <si>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</si>
  <si>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</si>
  <si>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</si>
  <si>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</si>
  <si>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</si>
  <si>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</si>
  <si>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</si>
  <si>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</si>
  <si>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</si>
  <si>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</si>
  <si>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</si>
  <si>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</si>
  <si>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</si>
  <si>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</si>
  <si>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</si>
  <si>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</si>
  <si>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</si>
  <si>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</si>
  <si>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</si>
  <si>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</si>
  <si>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</si>
  <si>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</si>
  <si>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</si>
  <si>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</si>
  <si>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</si>
  <si>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</si>
  <si>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</si>
  <si>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</si>
  <si>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</si>
  <si>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</si>
  <si>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</si>
  <si>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</si>
  <si>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</si>
  <si>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</si>
  <si>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</si>
  <si>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</si>
  <si>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</si>
  <si>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</si>
  <si>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</si>
  <si>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</si>
  <si>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</si>
  <si>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</si>
  <si>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</si>
  <si>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</si>
  <si>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</si>
  <si>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</si>
  <si>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</si>
  <si>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</si>
  <si>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</si>
  <si>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</si>
  <si>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</si>
  <si>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</si>
  <si>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</si>
  <si>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</si>
  <si>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</si>
  <si>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</si>
  <si>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</si>
  <si>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</si>
  <si>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</si>
  <si>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</si>
  <si>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</si>
  <si>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</si>
  <si>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</si>
  <si>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</si>
  <si>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</si>
  <si>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</si>
  <si>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</si>
  <si>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</si>
  <si>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</si>
  <si>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</si>
  <si>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</si>
  <si>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</si>
  <si>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</si>
  <si>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</si>
  <si>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</si>
  <si>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</si>
  <si>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</si>
  <si>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</si>
  <si>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</si>
  <si>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</si>
  <si>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</si>
  <si>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</si>
  <si>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</si>
  <si>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</si>
  <si>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</si>
  <si>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</si>
  <si>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</si>
  <si>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</si>
  <si>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</si>
  <si>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</si>
  <si>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</si>
  <si>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</si>
  <si>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</si>
  <si>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</si>
  <si>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</si>
  <si>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</si>
  <si>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</si>
  <si>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</si>
  <si>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</si>
  <si>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</si>
  <si>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</si>
  <si>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</si>
  <si>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</si>
  <si>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</si>
  <si>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</si>
  <si>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</si>
  <si>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</si>
  <si>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</si>
  <si>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</si>
  <si>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</si>
  <si>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</si>
  <si>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</si>
  <si>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</si>
  <si>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</si>
  <si>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</si>
  <si>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</si>
  <si>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</si>
  <si>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</si>
  <si>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</si>
  <si>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</si>
  <si>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</si>
  <si>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</si>
  <si>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</si>
  <si>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</si>
  <si>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</si>
  <si>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</si>
  <si>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</si>
  <si>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</si>
  <si>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</si>
  <si>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</si>
  <si>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</si>
  <si>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</si>
  <si>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</si>
  <si>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</si>
  <si>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</si>
  <si>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</si>
  <si>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</si>
  <si>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</si>
  <si>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</si>
  <si>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</si>
  <si>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</si>
  <si>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</si>
  <si>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</si>
  <si>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</si>
  <si>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</si>
  <si>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</si>
  <si>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</si>
  <si>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</si>
  <si>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</si>
  <si>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</si>
  <si>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</si>
  <si>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</si>
  <si>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</si>
  <si>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</si>
  <si>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</si>
  <si>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</si>
  <si>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</si>
  <si>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</si>
  <si>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</si>
  <si>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</si>
  <si>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</si>
  <si>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</si>
  <si>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</si>
  <si>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</si>
  <si>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</si>
  <si>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</si>
  <si>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</si>
  <si>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</si>
  <si>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</si>
  <si>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</si>
  <si>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</si>
  <si>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</si>
  <si>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</si>
  <si>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</si>
  <si>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</si>
  <si>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</si>
  <si>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</si>
  <si>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</si>
  <si>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</si>
  <si>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</si>
  <si>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</si>
  <si>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</si>
  <si>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</si>
  <si>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</si>
  <si>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</si>
  <si>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</si>
  <si>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</si>
  <si>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</si>
  <si>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</si>
  <si>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</si>
  <si>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</si>
  <si>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</si>
  <si>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</si>
  <si>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</si>
  <si>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</si>
  <si>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</si>
  <si>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</si>
  <si>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</si>
  <si>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</si>
  <si>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</si>
  <si>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</si>
  <si>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</si>
  <si>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</si>
  <si>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</si>
  <si>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</si>
  <si>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</si>
  <si>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</si>
  <si>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</si>
  <si>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</si>
  <si>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</si>
  <si>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</si>
  <si>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</si>
  <si>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</si>
  <si>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</si>
  <si>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</si>
  <si>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</si>
  <si>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</si>
  <si>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</si>
  <si>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</si>
  <si>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</si>
  <si>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</si>
  <si>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</si>
  <si>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</si>
  <si>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</si>
  <si>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</si>
  <si>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</si>
  <si>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</si>
  <si>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</si>
  <si>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</si>
  <si>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</si>
  <si>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</si>
  <si>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</si>
  <si>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</si>
  <si>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</si>
  <si>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</si>
  <si>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</si>
  <si>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</si>
  <si>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</si>
  <si>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</si>
  <si>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</si>
  <si>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</si>
  <si>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</si>
  <si>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</si>
  <si>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</si>
  <si>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</si>
  <si>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</si>
  <si>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</si>
  <si>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</si>
  <si>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</si>
  <si>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</si>
  <si>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</si>
  <si>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</si>
  <si>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</si>
  <si>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</si>
  <si>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</si>
  <si>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</si>
  <si>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</si>
  <si>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</si>
  <si>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</si>
  <si>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</si>
  <si>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</si>
  <si>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</si>
  <si>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</si>
  <si>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</si>
  <si>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</si>
  <si>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</si>
  <si>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</si>
  <si>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</si>
  <si>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</si>
  <si>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</si>
  <si>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</si>
  <si>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</si>
  <si>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</si>
  <si>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</si>
  <si>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</si>
  <si>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</si>
  <si>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</si>
  <si>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</si>
  <si>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</si>
  <si>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</si>
  <si>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</si>
  <si>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</si>
  <si>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</si>
  <si>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</si>
  <si>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</si>
  <si>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</si>
  <si>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</si>
  <si>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</si>
  <si>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</si>
  <si>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</si>
  <si>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</si>
  <si>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</si>
  <si>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</si>
  <si>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</si>
  <si>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</si>
  <si>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</si>
  <si>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</si>
  <si>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</si>
  <si>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</si>
  <si>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</si>
  <si>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</si>
  <si>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</si>
  <si>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</si>
  <si>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</si>
  <si>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</si>
  <si>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</si>
  <si>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</si>
  <si>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</si>
  <si>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</si>
  <si>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</si>
  <si>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</si>
  <si>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</si>
  <si>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</si>
  <si>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</si>
  <si>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</si>
  <si>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</si>
  <si>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</si>
  <si>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</si>
  <si>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</si>
  <si>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</si>
  <si>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</si>
  <si>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</si>
  <si>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</si>
  <si>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</si>
  <si>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</si>
  <si>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</si>
  <si>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</si>
  <si>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</si>
  <si>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</si>
  <si>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</si>
  <si>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</si>
  <si>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</si>
  <si>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</si>
  <si>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</si>
  <si>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</si>
  <si>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</si>
  <si>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</si>
  <si>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</si>
  <si>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</si>
  <si>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</si>
  <si>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</si>
  <si>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</si>
  <si>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</si>
  <si>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</si>
  <si>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</si>
  <si>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</si>
  <si>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</si>
  <si>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</si>
  <si>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</si>
  <si>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</si>
  <si>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</si>
  <si>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</si>
  <si>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</si>
  <si>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</si>
  <si>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</si>
  <si>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</si>
  <si>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</si>
  <si>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</si>
  <si>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</si>
  <si>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</si>
  <si>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</si>
  <si>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</si>
  <si>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</si>
  <si>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</si>
  <si>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</si>
  <si>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</si>
  <si>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</si>
  <si>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</si>
  <si>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</si>
  <si>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</si>
  <si>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</si>
  <si>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</si>
  <si>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</si>
  <si>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</si>
  <si>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</si>
  <si>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</si>
  <si>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</si>
  <si>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</si>
  <si>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</si>
  <si>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</si>
  <si>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</si>
  <si>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</si>
  <si>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</si>
  <si>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</si>
  <si>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</si>
  <si>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</si>
  <si>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</si>
  <si>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</si>
  <si>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</si>
  <si>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</si>
  <si>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</si>
  <si>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</si>
  <si>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</si>
  <si>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</si>
  <si>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</si>
  <si>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</si>
  <si>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</si>
  <si>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</si>
  <si>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</si>
  <si>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</si>
  <si>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</si>
  <si>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</si>
  <si>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</si>
  <si>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</si>
  <si>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</si>
  <si>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</si>
  <si>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</si>
  <si>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</si>
  <si>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</si>
  <si>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</si>
  <si>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</si>
  <si>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</si>
  <si>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</si>
  <si>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</si>
  <si>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</si>
  <si>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</si>
  <si>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</si>
  <si>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</si>
  <si>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</si>
  <si>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</si>
  <si>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</si>
  <si>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</si>
  <si>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</si>
  <si>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</si>
  <si>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</si>
  <si>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</si>
  <si>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</si>
  <si>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</si>
  <si>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</si>
  <si>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</si>
  <si>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</si>
  <si>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</si>
  <si>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</si>
  <si>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</si>
  <si>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</si>
  <si>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</si>
  <si>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</si>
  <si>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</si>
  <si>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</si>
  <si>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</si>
  <si>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</si>
  <si>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</si>
  <si>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</si>
  <si>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</si>
  <si>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</si>
  <si>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</si>
  <si>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</si>
  <si>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</si>
  <si>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</si>
  <si>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</si>
  <si>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</si>
  <si>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</si>
  <si>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</si>
  <si>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</si>
  <si>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</si>
  <si>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</si>
  <si>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</si>
  <si>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</si>
  <si>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</si>
  <si>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</si>
  <si>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</si>
  <si>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</si>
  <si>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</si>
  <si>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</si>
  <si>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</si>
  <si>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</si>
  <si>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</si>
  <si>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</si>
  <si>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</si>
  <si>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</si>
  <si>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</si>
  <si>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</si>
  <si>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</si>
  <si>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</si>
  <si>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</si>
  <si>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</si>
  <si>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</si>
  <si>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</si>
  <si>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</si>
  <si>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</si>
  <si>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</si>
  <si>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</si>
  <si>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</si>
  <si>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</si>
  <si>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</si>
  <si>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</si>
  <si>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</si>
  <si>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</si>
  <si>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</si>
  <si>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</si>
  <si>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</si>
  <si>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</si>
  <si>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</si>
  <si>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</si>
  <si>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</si>
  <si>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</si>
  <si>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</si>
  <si>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</si>
  <si>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</si>
  <si>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</si>
  <si>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</si>
  <si>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</si>
  <si>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</si>
  <si>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</si>
  <si>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</si>
  <si>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</si>
  <si>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</si>
  <si>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</si>
  <si>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</si>
  <si>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</si>
  <si>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</si>
  <si>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</si>
  <si>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</si>
  <si>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</si>
  <si>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</si>
  <si>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</si>
  <si>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</si>
  <si>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</si>
  <si>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</si>
  <si>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</si>
  <si>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</si>
  <si>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</si>
  <si>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</si>
  <si>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</si>
  <si>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</si>
  <si>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</si>
  <si>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</si>
  <si>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</si>
  <si>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</si>
  <si>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</si>
  <si>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</si>
  <si>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</si>
  <si>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</si>
  <si>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</si>
  <si>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</si>
  <si>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</si>
  <si>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</si>
  <si>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</si>
  <si>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</si>
  <si>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</si>
  <si>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</si>
  <si>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</si>
  <si>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</si>
  <si>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</si>
  <si>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</si>
  <si>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</si>
  <si>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</si>
  <si>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</si>
  <si>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</si>
  <si>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</si>
  <si>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</si>
  <si>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</si>
  <si>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</si>
  <si>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</si>
  <si>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</si>
  <si>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</si>
  <si>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</si>
  <si>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</si>
  <si>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</si>
  <si>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</si>
  <si>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</si>
  <si>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</si>
  <si>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</si>
  <si>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</si>
  <si>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</si>
  <si>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</si>
  <si>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</si>
  <si>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</si>
  <si>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</si>
  <si>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</si>
  <si>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</si>
  <si>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</si>
  <si>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</si>
  <si>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</si>
  <si>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</si>
  <si>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</si>
  <si>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</si>
  <si>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</si>
  <si>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</si>
  <si>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</si>
  <si>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</si>
  <si>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</si>
  <si>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</si>
  <si>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</si>
  <si>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</si>
  <si>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</si>
  <si>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</si>
  <si>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</si>
  <si>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</si>
  <si>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</si>
  <si>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</si>
  <si>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</si>
  <si>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</si>
  <si>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</si>
  <si>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</si>
  <si>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</si>
  <si>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</si>
  <si>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</si>
  <si>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</si>
  <si>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</si>
  <si>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</si>
  <si>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</si>
  <si>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</si>
  <si>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</si>
  <si>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</si>
  <si>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</si>
  <si>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</si>
  <si>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</si>
  <si>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</si>
  <si>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</si>
  <si>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</si>
  <si>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</si>
  <si>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</si>
  <si>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</si>
  <si>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</si>
  <si>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</si>
  <si>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</si>
  <si>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</si>
  <si>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</si>
  <si>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</si>
  <si>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</si>
  <si>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</si>
  <si>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</si>
  <si>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</si>
  <si>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</si>
  <si>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</si>
  <si>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</si>
  <si>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</si>
  <si>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</si>
  <si>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</si>
  <si>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</si>
  <si>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</si>
  <si>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</si>
  <si>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</si>
  <si>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</si>
  <si>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</si>
  <si>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</si>
  <si>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</si>
  <si>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</si>
  <si>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</si>
  <si>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</si>
  <si>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</si>
  <si>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</si>
  <si>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</si>
  <si>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</si>
  <si>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</si>
  <si>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</si>
  <si>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</si>
  <si>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</si>
  <si>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</si>
  <si>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</si>
  <si>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</si>
  <si>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</si>
  <si>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</si>
  <si>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</si>
  <si>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</si>
  <si>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</si>
  <si>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</si>
  <si>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</si>
  <si>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</si>
  <si>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</si>
  <si>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</si>
  <si>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</si>
  <si>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</si>
  <si>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</si>
  <si>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</si>
  <si>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</si>
  <si>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</si>
  <si>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</si>
  <si>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</si>
  <si>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</si>
  <si>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</si>
  <si>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</si>
  <si>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</si>
  <si>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</si>
  <si>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</si>
  <si>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</si>
  <si>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</si>
  <si>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</si>
  <si>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</si>
  <si>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</si>
  <si>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</si>
  <si>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</si>
  <si>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</si>
  <si>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</si>
  <si>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</si>
  <si>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</si>
  <si>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</si>
  <si>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</si>
  <si>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</si>
  <si>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</si>
  <si>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</si>
  <si>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</si>
  <si>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</si>
  <si>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</si>
  <si>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</si>
  <si>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</si>
  <si>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</si>
  <si>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</si>
  <si>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</si>
  <si>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</si>
  <si>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</si>
  <si>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</si>
  <si>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</si>
  <si>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</si>
  <si>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</si>
  <si>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</si>
  <si>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</si>
  <si>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</si>
  <si>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</si>
  <si>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</si>
  <si>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</si>
  <si>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</si>
  <si>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</si>
  <si>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</si>
  <si>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</si>
  <si>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</si>
  <si>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</si>
  <si>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</si>
  <si>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</si>
  <si>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</si>
  <si>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</si>
  <si>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</si>
  <si>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</si>
  <si>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</si>
  <si>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</si>
  <si>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</si>
  <si>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</si>
  <si>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</si>
  <si>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</si>
  <si>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</si>
  <si>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</si>
  <si>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</si>
  <si>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</si>
  <si>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</si>
  <si>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</si>
  <si>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</si>
  <si>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</si>
  <si>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</si>
  <si>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</si>
  <si>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</si>
  <si>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</si>
  <si>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</si>
  <si>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</si>
  <si>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</si>
  <si>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</si>
  <si>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</si>
  <si>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</si>
  <si>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</si>
  <si>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</si>
  <si>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</si>
  <si>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</si>
  <si>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</si>
  <si>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</si>
  <si>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</si>
  <si>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</si>
  <si>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</si>
  <si>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</si>
  <si>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</si>
  <si>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</si>
  <si>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</si>
  <si>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</si>
  <si>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</si>
  <si>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</si>
  <si>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</si>
  <si>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</si>
  <si>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</si>
  <si>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</si>
  <si>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</si>
  <si>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</si>
  <si>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</si>
  <si>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</si>
  <si>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</si>
  <si>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</si>
  <si>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</si>
  <si>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</si>
  <si>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</si>
  <si>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</si>
  <si>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</si>
  <si>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</si>
  <si>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</si>
  <si>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</si>
  <si>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</si>
  <si>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</si>
  <si>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</si>
  <si>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</si>
  <si>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</si>
  <si>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</si>
  <si>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</si>
  <si>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</si>
  <si>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</si>
  <si>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</si>
  <si>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</si>
  <si>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</si>
  <si>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</si>
  <si>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</si>
  <si>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</si>
  <si>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</si>
  <si>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</si>
  <si>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</si>
  <si>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</si>
  <si>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</si>
  <si>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</si>
  <si>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</si>
  <si>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</si>
  <si>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</si>
  <si>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</si>
  <si>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</si>
  <si>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</si>
  <si>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</si>
  <si>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</si>
  <si>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</si>
  <si>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</si>
  <si>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</si>
  <si>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</si>
  <si>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</si>
  <si>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</si>
  <si>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</si>
  <si>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</si>
  <si>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</si>
  <si>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</si>
  <si>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</si>
  <si>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</si>
  <si>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</si>
  <si>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</si>
  <si>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</si>
  <si>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</si>
  <si>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</si>
  <si>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</si>
  <si>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</si>
  <si>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</si>
  <si>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</si>
  <si>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</si>
  <si>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</si>
  <si>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</si>
  <si>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</si>
  <si>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</si>
  <si>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</si>
  <si>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</si>
  <si>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</si>
  <si>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</si>
  <si>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</si>
  <si>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</si>
  <si>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</si>
  <si>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</si>
  <si>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</si>
  <si>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</si>
  <si>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</si>
  <si>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</si>
  <si>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</si>
  <si>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</si>
  <si>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</si>
  <si>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</si>
  <si>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</si>
  <si>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</si>
  <si>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</si>
  <si>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</si>
  <si>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</si>
  <si>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</si>
  <si>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</si>
  <si>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</si>
  <si>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</si>
  <si>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</si>
  <si>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</si>
  <si>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</si>
  <si>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</si>
  <si>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</si>
  <si>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</si>
  <si>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</si>
  <si>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</si>
  <si>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</si>
  <si>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</si>
  <si>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</si>
  <si>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</si>
  <si>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</si>
  <si>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</si>
  <si>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</si>
  <si>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</si>
  <si>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</si>
  <si>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</si>
  <si>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</si>
  <si>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</si>
  <si>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</si>
  <si>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</si>
  <si>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</si>
  <si>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</si>
  <si>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</si>
  <si>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</si>
  <si>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</si>
  <si>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</si>
  <si>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</si>
  <si>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</si>
  <si>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</si>
  <si>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</si>
  <si>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</si>
  <si>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</si>
  <si>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</si>
  <si>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</si>
  <si>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</si>
  <si>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</si>
  <si>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</si>
  <si>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</si>
  <si>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</si>
  <si>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</si>
  <si>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</si>
  <si>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</si>
  <si>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</si>
  <si>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</si>
  <si>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</si>
  <si>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</si>
  <si>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</si>
  <si>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</si>
  <si>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</si>
  <si>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</si>
  <si>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</si>
  <si>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</si>
  <si>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</si>
  <si>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</si>
  <si>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</si>
  <si>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</si>
  <si>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</si>
  <si>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</si>
  <si>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</si>
  <si>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</si>
  <si>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</si>
  <si>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</si>
  <si>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</si>
  <si>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</si>
  <si>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</si>
  <si>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</si>
  <si>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</si>
  <si>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</si>
  <si>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</si>
  <si>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</si>
  <si>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</si>
  <si>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</si>
  <si>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</si>
  <si>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</si>
  <si>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</si>
  <si>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</si>
  <si>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</si>
  <si>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</si>
  <si>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</si>
  <si>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</si>
  <si>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</si>
  <si>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</si>
  <si>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</si>
  <si>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</si>
  <si>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</si>
  <si>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</si>
  <si>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</si>
  <si>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</si>
  <si>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</si>
  <si>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</si>
  <si>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</si>
  <si>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</si>
  <si>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</si>
  <si>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</si>
  <si>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</si>
  <si>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</si>
  <si>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</si>
  <si>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</si>
  <si>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</si>
  <si>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</si>
  <si>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</si>
  <si>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</si>
  <si>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</si>
  <si>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</si>
  <si>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</si>
  <si>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</si>
  <si>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</si>
  <si>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</si>
  <si>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</si>
  <si>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</si>
  <si>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</si>
  <si>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</si>
  <si>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</si>
  <si>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</si>
  <si>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</si>
  <si>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</si>
  <si>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</si>
  <si>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</si>
  <si>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</si>
  <si>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</si>
  <si>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</si>
  <si>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</si>
  <si>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</si>
  <si>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</si>
  <si>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</si>
  <si>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</si>
  <si>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</si>
  <si>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</si>
  <si>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</si>
  <si>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</si>
  <si>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</si>
  <si>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</si>
  <si>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</si>
  <si>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</si>
  <si>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</si>
  <si>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</si>
  <si>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</si>
  <si>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</si>
  <si>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</si>
  <si>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</si>
  <si>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</si>
  <si>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</si>
  <si>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</si>
  <si>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</si>
  <si>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</si>
  <si>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</si>
  <si>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</si>
  <si>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</si>
  <si>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</si>
  <si>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</si>
  <si>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</si>
  <si>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</si>
  <si>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</si>
  <si>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</si>
  <si>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</si>
  <si>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</si>
  <si>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</si>
  <si>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</si>
  <si>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</si>
  <si>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</si>
  <si>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</si>
  <si>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</si>
  <si>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</si>
  <si>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</si>
  <si>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</si>
  <si>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</si>
  <si>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</si>
  <si>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</si>
  <si>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</si>
  <si>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</si>
  <si>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</si>
  <si>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</si>
  <si>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</si>
  <si>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</si>
  <si>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</si>
  <si>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</si>
  <si>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</si>
  <si>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</si>
  <si>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</si>
  <si>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</si>
  <si>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</si>
  <si>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</si>
  <si>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</si>
  <si>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</si>
  <si>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</si>
  <si>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</si>
  <si>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</si>
  <si>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</si>
  <si>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</si>
  <si>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</si>
  <si>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</si>
  <si>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</si>
  <si>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</si>
  <si>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</si>
  <si>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</si>
  <si>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</si>
  <si>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</si>
  <si>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</si>
  <si>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</si>
  <si>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</si>
  <si>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</si>
  <si>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</si>
  <si>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</si>
  <si>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</si>
  <si>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</si>
  <si>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</si>
  <si>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</si>
  <si>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</si>
  <si>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</si>
  <si>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</si>
  <si>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</si>
  <si>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</si>
  <si>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</si>
  <si>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</si>
  <si>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</si>
  <si>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</si>
  <si>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</si>
  <si>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</si>
  <si>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</si>
  <si>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</si>
  <si>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</si>
  <si>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</si>
  <si>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</si>
  <si>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</si>
  <si>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</si>
  <si>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</si>
  <si>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</si>
  <si>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</si>
  <si>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</si>
  <si>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</si>
  <si>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</si>
  <si>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</si>
  <si>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</si>
  <si>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</si>
  <si>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</si>
  <si>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</si>
  <si>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</si>
  <si>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</si>
  <si>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</si>
  <si>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</si>
  <si>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</si>
  <si>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</si>
  <si>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</si>
  <si>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</si>
  <si>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</si>
  <si>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</si>
  <si>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</si>
  <si>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</si>
  <si>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</si>
  <si>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</si>
  <si>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</si>
  <si>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</si>
  <si>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</si>
  <si>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</si>
  <si>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</si>
  <si>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</si>
  <si>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</si>
  <si>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</si>
  <si>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</si>
  <si>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</si>
  <si>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</si>
  <si>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</si>
  <si>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</si>
  <si>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</si>
  <si>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</si>
  <si>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</si>
  <si>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</si>
  <si>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</si>
  <si>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</si>
  <si>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</si>
  <si>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</si>
  <si>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</si>
  <si>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</si>
  <si>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</si>
  <si>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</si>
  <si>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</si>
  <si>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</si>
  <si>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</si>
  <si>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</si>
  <si>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</si>
  <si>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</si>
  <si>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</si>
  <si>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</si>
  <si>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</si>
  <si>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</si>
  <si>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</si>
  <si>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</si>
  <si>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</si>
  <si>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</si>
  <si>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</si>
  <si>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</si>
  <si>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</si>
  <si>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</si>
  <si>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</si>
  <si>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</si>
  <si>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</si>
  <si>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</si>
  <si>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</si>
  <si>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</si>
  <si>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</si>
  <si>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</si>
  <si>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</si>
  <si>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</si>
  <si>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</si>
  <si>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</si>
  <si>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</si>
  <si>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</si>
  <si>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</si>
  <si>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</si>
  <si>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</si>
  <si>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</si>
  <si>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</si>
  <si>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</si>
  <si>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</si>
  <si>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</si>
  <si>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</si>
  <si>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</si>
  <si>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</si>
  <si>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</si>
  <si>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</si>
  <si>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</si>
  <si>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</si>
  <si>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</si>
  <si>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</si>
  <si>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</si>
  <si>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</si>
  <si>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</si>
  <si>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</si>
  <si>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</si>
  <si>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</si>
  <si>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</si>
  <si>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</si>
  <si>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</si>
  <si>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</si>
  <si>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</si>
  <si>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</si>
  <si>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</si>
  <si>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</si>
  <si>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</si>
  <si>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</si>
  <si>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</si>
  <si>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</si>
  <si>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</si>
  <si>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</si>
  <si>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</si>
  <si>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</si>
  <si>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</si>
  <si>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</si>
  <si>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</si>
  <si>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</si>
  <si>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</si>
  <si>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</si>
  <si>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</si>
  <si>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</si>
  <si>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</si>
  <si>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</si>
  <si>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</si>
  <si>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</si>
  <si>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</si>
  <si>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</si>
  <si>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</si>
  <si>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</si>
  <si>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</si>
  <si>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</si>
  <si>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</si>
  <si>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</si>
  <si>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</si>
  <si>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</si>
  <si>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</si>
  <si>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</si>
  <si>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</si>
  <si>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</si>
  <si>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</si>
  <si>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</si>
  <si>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</si>
  <si>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</si>
  <si>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</si>
  <si>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</si>
  <si>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</si>
  <si>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</si>
  <si>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</si>
  <si>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</si>
  <si>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</si>
  <si>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</si>
  <si>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</si>
  <si>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</si>
  <si>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</si>
  <si>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</si>
  <si>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</si>
  <si>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</si>
  <si>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</si>
  <si>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</si>
  <si>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</si>
  <si>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</si>
  <si>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</si>
  <si>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</si>
  <si>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</si>
  <si>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</si>
  <si>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</si>
  <si>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</si>
  <si>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</si>
  <si>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</si>
  <si>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</si>
  <si>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</si>
  <si>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</si>
  <si>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</si>
  <si>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</si>
  <si>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</si>
  <si>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</si>
  <si>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</si>
  <si>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</si>
  <si>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</si>
  <si>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</si>
  <si>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</si>
  <si>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</si>
  <si>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</si>
  <si>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</si>
  <si>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</si>
  <si>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</si>
  <si>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</si>
  <si>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</si>
  <si>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</si>
  <si>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</si>
  <si>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</si>
  <si>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</si>
  <si>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</si>
  <si>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</si>
  <si>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</si>
  <si>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</si>
  <si>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</si>
  <si>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</si>
  <si>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</si>
  <si>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</si>
  <si>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</si>
  <si>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</si>
  <si>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</si>
  <si>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</si>
  <si>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</si>
  <si>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</si>
  <si>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</si>
  <si>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</si>
  <si>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</si>
  <si>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</si>
  <si>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</si>
  <si>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</si>
  <si>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</si>
  <si>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</si>
  <si>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</si>
  <si>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</si>
  <si>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</si>
  <si>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</si>
  <si>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</si>
  <si>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</si>
  <si>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</si>
  <si>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</si>
  <si>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</si>
  <si>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</si>
  <si>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</si>
  <si>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</si>
  <si>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</si>
  <si>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</si>
  <si>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</si>
  <si>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</si>
  <si>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</si>
  <si>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</si>
  <si>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</si>
  <si>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</si>
  <si>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</si>
  <si>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</si>
  <si>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</si>
  <si>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</si>
  <si>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</si>
  <si>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</si>
  <si>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</si>
  <si>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</si>
  <si>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</si>
  <si>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</si>
  <si>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</si>
  <si>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</si>
  <si>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</si>
  <si>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</si>
  <si>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</si>
  <si>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</si>
  <si>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</si>
  <si>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</si>
  <si>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</si>
  <si>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</si>
  <si>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</si>
  <si>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</si>
  <si>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</si>
  <si>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</si>
  <si>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</si>
  <si>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</si>
  <si>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</si>
  <si>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</si>
  <si>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</si>
  <si>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</si>
  <si>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</si>
  <si>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</si>
  <si>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</si>
  <si>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</si>
  <si>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</si>
  <si>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</si>
  <si>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</si>
  <si>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</si>
  <si>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</si>
  <si>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</si>
  <si>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</si>
  <si>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</si>
  <si>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</si>
  <si>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</si>
  <si>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</si>
  <si>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</si>
  <si>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</si>
  <si>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</si>
  <si>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</si>
  <si>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</si>
  <si>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</si>
  <si>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</si>
  <si>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</si>
  <si>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</si>
  <si>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</si>
  <si>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</si>
  <si>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</si>
  <si>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</si>
  <si>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</si>
  <si>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</si>
  <si>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</si>
  <si>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</si>
  <si>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</si>
  <si>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</si>
  <si>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</si>
  <si>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</si>
  <si>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</si>
  <si>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</si>
  <si>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</si>
  <si>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</si>
  <si>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</si>
  <si>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</si>
  <si>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</si>
  <si>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</si>
  <si>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</si>
  <si>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</si>
  <si>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</si>
  <si>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</si>
  <si>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</si>
  <si>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</si>
  <si>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</si>
  <si>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</si>
  <si>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</si>
  <si>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</si>
  <si>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</si>
  <si>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</si>
  <si>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</si>
  <si>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</si>
  <si>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</si>
  <si>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</si>
  <si>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</si>
  <si>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</si>
  <si>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</si>
  <si>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</si>
  <si>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</si>
  <si>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</si>
  <si>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</si>
  <si>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</si>
  <si>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</si>
  <si>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</si>
  <si>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</si>
  <si>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</si>
  <si>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</si>
  <si>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</si>
  <si>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</si>
  <si>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</si>
  <si>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</si>
  <si>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</si>
  <si>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</si>
  <si>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</si>
  <si>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</si>
  <si>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</si>
  <si>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</si>
  <si>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</si>
  <si>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</si>
  <si>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</si>
  <si>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</si>
  <si>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</si>
  <si>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</si>
  <si>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</si>
  <si>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</si>
  <si>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</si>
  <si>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</si>
  <si>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</si>
  <si>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</si>
  <si>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</si>
  <si>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</si>
  <si>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</si>
  <si>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</si>
  <si>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</si>
  <si>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</si>
  <si>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</si>
  <si>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</si>
  <si>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</si>
  <si>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</si>
  <si>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</si>
  <si>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</si>
  <si>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</si>
  <si>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</si>
  <si>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</si>
  <si>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</si>
  <si>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</si>
  <si>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</si>
  <si>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</si>
  <si>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</si>
  <si>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</si>
  <si>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</si>
  <si>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</si>
  <si>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</si>
  <si>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</si>
  <si>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</si>
  <si>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</si>
  <si>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</si>
  <si>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</si>
  <si>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</si>
  <si>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</si>
  <si>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</si>
  <si>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</si>
  <si>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</si>
  <si>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</si>
  <si>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</si>
  <si>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</si>
  <si>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</si>
  <si>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</si>
  <si>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</si>
  <si>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</si>
  <si>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</si>
  <si>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</si>
  <si>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</si>
  <si>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</si>
  <si>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</si>
  <si>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</si>
  <si>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</si>
  <si>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</si>
  <si>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</si>
  <si>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</si>
  <si>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</si>
  <si>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</si>
  <si>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</si>
  <si>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</si>
  <si>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</si>
  <si>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</si>
  <si>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</si>
  <si>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</si>
  <si>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</si>
  <si>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</si>
  <si>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</si>
  <si>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</si>
  <si>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</si>
  <si>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</si>
  <si>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</si>
  <si>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</si>
  <si>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</si>
  <si>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</si>
  <si>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</si>
  <si>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</si>
  <si>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</si>
  <si>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</si>
  <si>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</si>
  <si>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</si>
  <si>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</si>
  <si>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</si>
  <si>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</si>
  <si>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</si>
  <si>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</si>
  <si>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</si>
  <si>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</si>
  <si>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</si>
  <si>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</si>
  <si>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</si>
  <si>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</si>
  <si>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</si>
  <si>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</si>
  <si>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</si>
  <si>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</si>
  <si>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</si>
  <si>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</si>
  <si>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</si>
  <si>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</si>
  <si>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</si>
  <si>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</si>
  <si>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</si>
  <si>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</si>
  <si>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</si>
  <si>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</si>
  <si>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</si>
  <si>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</si>
  <si>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</si>
  <si>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</si>
  <si>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</si>
  <si>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</si>
  <si>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</si>
  <si>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</si>
  <si>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</si>
  <si>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</si>
  <si>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</si>
  <si>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</si>
  <si>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</si>
  <si>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</si>
  <si>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</si>
  <si>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</si>
  <si>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</si>
  <si>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</si>
  <si>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</si>
  <si>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</si>
  <si>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</si>
  <si>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</si>
  <si>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</si>
  <si>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</si>
  <si>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</si>
  <si>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</si>
  <si>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</si>
  <si>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</si>
  <si>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</si>
  <si>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</si>
  <si>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</si>
  <si>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</si>
  <si>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</si>
  <si>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</si>
  <si>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</si>
  <si>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</si>
  <si>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</si>
  <si>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</si>
  <si>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</si>
  <si>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</si>
  <si>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</si>
  <si>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</si>
  <si>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</si>
  <si>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</si>
  <si>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</si>
  <si>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</si>
  <si>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</si>
  <si>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</si>
  <si>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</si>
  <si>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</si>
  <si>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</si>
  <si>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</si>
  <si>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</si>
  <si>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</si>
  <si>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</si>
  <si>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</si>
  <si>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</si>
  <si>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</si>
  <si>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</si>
  <si>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</si>
  <si>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</si>
  <si>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</si>
  <si>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</si>
  <si>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</si>
  <si>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</si>
  <si>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</si>
  <si>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</si>
  <si>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</si>
  <si>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</si>
  <si>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</si>
  <si>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</si>
  <si>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</si>
  <si>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</si>
  <si>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</si>
  <si>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</si>
  <si>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</si>
  <si>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</si>
  <si>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</si>
  <si>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</si>
  <si>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</si>
  <si>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</si>
  <si>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</si>
  <si>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</si>
  <si>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</si>
  <si>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</si>
  <si>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</si>
  <si>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</si>
  <si>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</si>
  <si>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</si>
  <si>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</si>
  <si>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</si>
  <si>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</si>
  <si>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</si>
  <si>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</si>
  <si>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</si>
  <si>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</si>
  <si>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</si>
  <si>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</si>
  <si>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</si>
  <si>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</si>
  <si>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</si>
  <si>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</si>
  <si>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</si>
  <si>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</si>
  <si>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</si>
  <si>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</si>
  <si>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</si>
  <si>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</si>
  <si>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</si>
  <si>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</si>
  <si>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</si>
  <si>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</si>
  <si>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</si>
  <si>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</si>
  <si>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</si>
  <si>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</si>
  <si>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</si>
  <si>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</si>
  <si>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</si>
  <si>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</si>
  <si>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</si>
  <si>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</si>
  <si>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</si>
  <si>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</si>
  <si>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</si>
  <si>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</si>
  <si>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</si>
  <si>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</si>
  <si>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</si>
  <si>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</si>
  <si>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</si>
  <si>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</si>
  <si>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</si>
  <si>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</si>
  <si>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</si>
  <si>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</si>
  <si>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</si>
  <si>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</si>
  <si>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</si>
  <si>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</si>
  <si>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</si>
  <si>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</si>
  <si>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</si>
  <si>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</si>
  <si>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</si>
  <si>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</si>
  <si>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</si>
  <si>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</si>
  <si>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</si>
  <si>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</si>
  <si>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</si>
  <si>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</si>
  <si>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</si>
  <si>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</si>
  <si>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</si>
  <si>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</si>
  <si>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</si>
  <si>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</si>
  <si>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</si>
  <si>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</si>
  <si>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</si>
  <si>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</si>
  <si>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</si>
  <si>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</si>
  <si>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</si>
  <si>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</si>
  <si>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</si>
  <si>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</si>
  <si>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</si>
  <si>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</si>
  <si>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</si>
  <si>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</si>
  <si>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</si>
  <si>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</si>
  <si>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</si>
  <si>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</si>
  <si>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</si>
  <si>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</si>
  <si>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</si>
  <si>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</si>
  <si>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</si>
  <si>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</si>
  <si>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</si>
  <si>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</si>
  <si>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</si>
  <si>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</si>
  <si>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</si>
  <si>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</si>
  <si>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</si>
  <si>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</si>
  <si>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</si>
  <si>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</si>
  <si>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</si>
  <si>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</si>
  <si>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</si>
  <si>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</si>
  <si>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</si>
  <si>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</si>
  <si>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</si>
  <si>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</si>
  <si>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</si>
  <si>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</si>
  <si>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</si>
  <si>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</si>
  <si>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</si>
  <si>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</si>
  <si>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</si>
  <si>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</si>
  <si>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</si>
  <si>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</si>
  <si>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</si>
  <si>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</si>
  <si>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</si>
  <si>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</si>
  <si>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</si>
  <si>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</si>
  <si>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</si>
  <si>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</si>
  <si>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</si>
  <si>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</si>
  <si>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</si>
  <si>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</si>
  <si>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</si>
  <si>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</si>
  <si>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</si>
  <si>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</si>
  <si>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</si>
  <si>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</si>
  <si>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</si>
  <si>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</si>
  <si>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</si>
  <si>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</si>
  <si>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</si>
  <si>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</si>
  <si>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</si>
  <si>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</si>
  <si>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</si>
  <si>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</si>
  <si>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</si>
  <si>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</si>
  <si>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</si>
  <si>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</si>
  <si>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</si>
  <si>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</si>
  <si>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</si>
  <si>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</si>
  <si>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</si>
  <si>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</si>
  <si>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</si>
  <si>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</si>
  <si>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</si>
  <si>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</si>
  <si>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</si>
  <si>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</si>
  <si>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</si>
  <si>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</si>
  <si>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</si>
  <si>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</si>
  <si>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</si>
  <si>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</si>
  <si>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</si>
  <si>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</si>
  <si>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</si>
  <si>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</si>
  <si>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</si>
  <si>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</si>
  <si>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</si>
  <si>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</si>
  <si>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</si>
  <si>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</si>
  <si>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</si>
  <si>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</si>
  <si>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</si>
  <si>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</si>
  <si>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</si>
  <si>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</si>
  <si>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</si>
  <si>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</si>
  <si>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</si>
  <si>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</si>
  <si>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</si>
  <si>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</si>
  <si>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</si>
  <si>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</si>
  <si>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</si>
  <si>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</si>
  <si>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</si>
  <si>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</si>
  <si>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</si>
  <si>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</si>
  <si>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</si>
  <si>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</si>
  <si>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</si>
  <si>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</si>
  <si>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</si>
  <si>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</si>
  <si>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</si>
  <si>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</si>
  <si>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</si>
  <si>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</si>
  <si>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</si>
  <si>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</si>
  <si>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</si>
  <si>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</si>
  <si>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</si>
  <si>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</si>
  <si>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</si>
  <si>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</si>
  <si>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</si>
  <si>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</si>
  <si>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</si>
  <si>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</si>
  <si>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</si>
  <si>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</si>
  <si>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</si>
  <si>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</si>
  <si>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</si>
  <si>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</si>
  <si>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</si>
  <si>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</si>
  <si>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</si>
  <si>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2021-11-10000209</t>
  </si>
  <si>
    <t>BOGOTA</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</si>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</sst>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0" zoomScale="55" zoomScaleNormal="55" zoomScaleSheetLayoutView="40" zoomScalePageLayoutView="40" workbookViewId="0">
      <selection activeCell="H81" sqref="H81:K1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2718</v>
      </c>
      <c r="D15" s="35"/>
      <c r="E15" s="35"/>
      <c r="F15" s="5"/>
      <c r="G15" s="32" t="s">
        <v>1168</v>
      </c>
      <c r="H15" s="102" t="s">
        <v>187</v>
      </c>
      <c r="I15" s="32" t="s">
        <v>2624</v>
      </c>
      <c r="J15" s="107" t="s">
        <v>2626</v>
      </c>
      <c r="L15" s="216" t="s">
        <v>8</v>
      </c>
      <c r="M15" s="216"/>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235"/>
      <c r="I20" s="141" t="s">
        <v>1156</v>
      </c>
      <c r="J20" s="142" t="s">
        <v>188</v>
      </c>
      <c r="K20" s="143">
        <v>3464233500</v>
      </c>
      <c r="L20" s="144">
        <v>44242</v>
      </c>
      <c r="M20" s="144">
        <v>44561</v>
      </c>
      <c r="N20" s="127">
        <f>+(M20-L20)/30</f>
        <v>10.633333333333333</v>
      </c>
      <c r="O20" s="130"/>
      <c r="U20" s="126"/>
      <c r="V20" s="104">
        <f ca="1">NOW()</f>
        <v>44194.517521180554</v>
      </c>
      <c r="W20" s="104">
        <f ca="1">NOW()</f>
        <v>44194.517521180554</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ESCUELA GALAN PARA EL DESARROLLO DE LA DEMOCRACIA</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2697</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 t="shared" ref="G48:G59" si="2">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 t="shared" si="2"/>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 t="shared" si="2"/>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 t="shared" si="2"/>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 t="shared" si="2"/>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 t="shared" si="2"/>
        <v>11.633333333333333</v>
      </c>
      <c r="H53" s="114" t="s">
        <v>2696</v>
      </c>
      <c r="I53" s="113" t="s">
        <v>516</v>
      </c>
      <c r="J53" s="113" t="s">
        <v>560</v>
      </c>
      <c r="K53" s="115">
        <v>2308291057</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 t="shared" si="2"/>
        <v>11.633333333333333</v>
      </c>
      <c r="H54" s="114" t="s">
        <v>2696</v>
      </c>
      <c r="I54" s="113" t="s">
        <v>516</v>
      </c>
      <c r="J54" s="113" t="s">
        <v>571</v>
      </c>
      <c r="K54" s="115">
        <v>2308291057</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 t="shared" si="2"/>
        <v>11.633333333333333</v>
      </c>
      <c r="H55" s="114" t="s">
        <v>2696</v>
      </c>
      <c r="I55" s="113" t="s">
        <v>516</v>
      </c>
      <c r="J55" s="113" t="s">
        <v>580</v>
      </c>
      <c r="K55" s="115">
        <v>2308291057</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 t="shared" si="2"/>
        <v>11.633333333333333</v>
      </c>
      <c r="H56" s="114" t="s">
        <v>2696</v>
      </c>
      <c r="I56" s="113" t="s">
        <v>516</v>
      </c>
      <c r="J56" s="113" t="s">
        <v>585</v>
      </c>
      <c r="K56" s="115">
        <v>2308291057</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 t="shared" si="2"/>
        <v>11.633333333333333</v>
      </c>
      <c r="H57" s="114" t="s">
        <v>2696</v>
      </c>
      <c r="I57" s="113" t="s">
        <v>516</v>
      </c>
      <c r="J57" s="113" t="s">
        <v>617</v>
      </c>
      <c r="K57" s="115">
        <v>2308291057</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 t="shared" si="2"/>
        <v>10.966666666666667</v>
      </c>
      <c r="H58" s="114"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 t="shared" si="2"/>
        <v>10.966666666666667</v>
      </c>
      <c r="H59" s="114" t="s">
        <v>2683</v>
      </c>
      <c r="I59" s="113" t="s">
        <v>516</v>
      </c>
      <c r="J59" s="113" t="s">
        <v>560</v>
      </c>
      <c r="K59" s="115">
        <v>2021782791</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3">IF(AND(E60&lt;&gt;"",F60&lt;&gt;""),((F60-E60)/30),"")</f>
        <v>10.966666666666667</v>
      </c>
      <c r="H60" s="114" t="s">
        <v>2683</v>
      </c>
      <c r="I60" s="113" t="s">
        <v>516</v>
      </c>
      <c r="J60" s="113" t="s">
        <v>571</v>
      </c>
      <c r="K60" s="115">
        <v>2021782791</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3"/>
        <v>10.966666666666667</v>
      </c>
      <c r="H61" s="114" t="s">
        <v>2683</v>
      </c>
      <c r="I61" s="113" t="s">
        <v>516</v>
      </c>
      <c r="J61" s="113" t="s">
        <v>580</v>
      </c>
      <c r="K61" s="115">
        <v>2021782791</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3"/>
        <v>10.966666666666667</v>
      </c>
      <c r="H62" s="114" t="s">
        <v>2683</v>
      </c>
      <c r="I62" s="113" t="s">
        <v>516</v>
      </c>
      <c r="J62" s="113" t="s">
        <v>585</v>
      </c>
      <c r="K62" s="115">
        <v>2021782791</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3"/>
        <v>10.966666666666667</v>
      </c>
      <c r="H63" s="114" t="s">
        <v>2683</v>
      </c>
      <c r="I63" s="113" t="s">
        <v>516</v>
      </c>
      <c r="J63" s="113" t="s">
        <v>617</v>
      </c>
      <c r="K63" s="115">
        <v>2021782791</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3"/>
        <v>12.166666666666666</v>
      </c>
      <c r="H64" s="114"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3"/>
        <v>12.166666666666666</v>
      </c>
      <c r="H65" s="114" t="s">
        <v>2684</v>
      </c>
      <c r="I65" s="113" t="s">
        <v>516</v>
      </c>
      <c r="J65" s="113" t="s">
        <v>560</v>
      </c>
      <c r="K65" s="111">
        <v>2501238434</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3"/>
        <v>12.166666666666666</v>
      </c>
      <c r="H66" s="114" t="s">
        <v>2684</v>
      </c>
      <c r="I66" s="113" t="s">
        <v>516</v>
      </c>
      <c r="J66" s="113" t="s">
        <v>571</v>
      </c>
      <c r="K66" s="111">
        <v>2501238434</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3"/>
        <v>12.166666666666666</v>
      </c>
      <c r="H67" s="114" t="s">
        <v>2684</v>
      </c>
      <c r="I67" s="113" t="s">
        <v>516</v>
      </c>
      <c r="J67" s="113" t="s">
        <v>580</v>
      </c>
      <c r="K67" s="111">
        <v>2501238434</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3"/>
        <v>12.166666666666666</v>
      </c>
      <c r="H68" s="114" t="s">
        <v>2684</v>
      </c>
      <c r="I68" s="113" t="s">
        <v>516</v>
      </c>
      <c r="J68" s="113" t="s">
        <v>585</v>
      </c>
      <c r="K68" s="111">
        <v>2501238434</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3"/>
        <v>12.166666666666666</v>
      </c>
      <c r="H69" s="114" t="s">
        <v>2684</v>
      </c>
      <c r="I69" s="113" t="s">
        <v>516</v>
      </c>
      <c r="J69" s="113" t="s">
        <v>617</v>
      </c>
      <c r="K69" s="111">
        <v>2501238434</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 t="shared" ref="G70:G84" si="4">IF(AND(E70&lt;&gt;"",F70&lt;&gt;""),((F70-E70)/30),"")</f>
        <v>9.1999999999999993</v>
      </c>
      <c r="H70" s="114"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 t="shared" si="4"/>
        <v>9.1999999999999993</v>
      </c>
      <c r="H71" s="114" t="s">
        <v>2700</v>
      </c>
      <c r="I71" s="113" t="s">
        <v>516</v>
      </c>
      <c r="J71" s="113" t="s">
        <v>534</v>
      </c>
      <c r="K71" s="115">
        <v>1580336252</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 t="shared" si="4"/>
        <v>9.1999999999999993</v>
      </c>
      <c r="H72" s="114" t="s">
        <v>2700</v>
      </c>
      <c r="I72" s="113" t="s">
        <v>516</v>
      </c>
      <c r="J72" s="113" t="s">
        <v>535</v>
      </c>
      <c r="K72" s="115">
        <v>1580336252</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 t="shared" si="4"/>
        <v>9.1999999999999993</v>
      </c>
      <c r="H73" s="114" t="s">
        <v>2700</v>
      </c>
      <c r="I73" s="113" t="s">
        <v>516</v>
      </c>
      <c r="J73" s="113" t="s">
        <v>543</v>
      </c>
      <c r="K73" s="115">
        <v>1580336252</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 t="shared" si="4"/>
        <v>9.1999999999999993</v>
      </c>
      <c r="H74" s="114" t="s">
        <v>2700</v>
      </c>
      <c r="I74" s="113" t="s">
        <v>516</v>
      </c>
      <c r="J74" s="113" t="s">
        <v>559</v>
      </c>
      <c r="K74" s="115">
        <v>1580336252</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 t="shared" si="4"/>
        <v>10.7</v>
      </c>
      <c r="H75" s="114"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 t="shared" si="4"/>
        <v>10.7</v>
      </c>
      <c r="H76" s="114" t="s">
        <v>2700</v>
      </c>
      <c r="I76" s="113" t="s">
        <v>516</v>
      </c>
      <c r="J76" s="113" t="s">
        <v>571</v>
      </c>
      <c r="K76" s="115">
        <v>1969861120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 t="shared" si="4"/>
        <v>10.7</v>
      </c>
      <c r="H77" s="114" t="s">
        <v>2700</v>
      </c>
      <c r="I77" s="113" t="s">
        <v>516</v>
      </c>
      <c r="J77" s="113" t="s">
        <v>580</v>
      </c>
      <c r="K77" s="115">
        <v>1969861120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 t="shared" si="4"/>
        <v>10.7</v>
      </c>
      <c r="H78" s="114" t="s">
        <v>2700</v>
      </c>
      <c r="I78" s="113" t="s">
        <v>516</v>
      </c>
      <c r="J78" s="113" t="s">
        <v>544</v>
      </c>
      <c r="K78" s="115">
        <v>1969861120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 t="shared" si="4"/>
        <v>10.7</v>
      </c>
      <c r="H79" s="114" t="s">
        <v>2700</v>
      </c>
      <c r="I79" s="113" t="s">
        <v>516</v>
      </c>
      <c r="J79" s="113" t="s">
        <v>585</v>
      </c>
      <c r="K79" s="115">
        <v>1969861120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 t="shared" si="4"/>
        <v>10.7</v>
      </c>
      <c r="H80" s="114" t="s">
        <v>2700</v>
      </c>
      <c r="I80" s="113" t="s">
        <v>516</v>
      </c>
      <c r="J80" s="113" t="s">
        <v>617</v>
      </c>
      <c r="K80" s="115">
        <v>1969861120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 t="shared" si="4"/>
        <v>10.633333333333333</v>
      </c>
      <c r="H81" s="114"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 t="shared" si="4"/>
        <v>10.633333333333333</v>
      </c>
      <c r="H82" s="114" t="s">
        <v>2715</v>
      </c>
      <c r="I82" s="113" t="s">
        <v>516</v>
      </c>
      <c r="J82" s="63" t="s">
        <v>534</v>
      </c>
      <c r="K82" s="115">
        <v>2348170962</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 t="shared" si="4"/>
        <v>10.633333333333333</v>
      </c>
      <c r="H83" s="114" t="s">
        <v>2715</v>
      </c>
      <c r="I83" s="113" t="s">
        <v>516</v>
      </c>
      <c r="J83" s="63" t="s">
        <v>535</v>
      </c>
      <c r="K83" s="115">
        <v>2348170962</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 t="shared" si="4"/>
        <v>10.633333333333333</v>
      </c>
      <c r="H84" s="114" t="s">
        <v>2715</v>
      </c>
      <c r="I84" s="63" t="s">
        <v>516</v>
      </c>
      <c r="J84" s="63" t="s">
        <v>543</v>
      </c>
      <c r="K84" s="115">
        <v>2348170962</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3"/>
        <v>10.633333333333333</v>
      </c>
      <c r="H85" s="114" t="s">
        <v>2715</v>
      </c>
      <c r="I85" s="63" t="s">
        <v>516</v>
      </c>
      <c r="J85" s="63" t="s">
        <v>559</v>
      </c>
      <c r="K85" s="115">
        <v>2348170962</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3"/>
        <v>10.633333333333333</v>
      </c>
      <c r="H86" s="114" t="s">
        <v>2715</v>
      </c>
      <c r="I86" s="63" t="s">
        <v>516</v>
      </c>
      <c r="J86" s="63" t="s">
        <v>615</v>
      </c>
      <c r="K86" s="115">
        <v>2348170962</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3"/>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3"/>
        <v>10.633333333333333</v>
      </c>
      <c r="H88" s="112" t="s">
        <v>2703</v>
      </c>
      <c r="I88" s="63" t="s">
        <v>516</v>
      </c>
      <c r="J88" s="63" t="s">
        <v>587</v>
      </c>
      <c r="K88" s="115">
        <v>2028506353</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115">
        <v>2028506353</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115">
        <v>2028506353</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2028506353</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3"/>
        <v>10.633333333333333</v>
      </c>
      <c r="H92" s="112" t="s">
        <v>2703</v>
      </c>
      <c r="I92" s="113" t="s">
        <v>516</v>
      </c>
      <c r="J92" s="113" t="s">
        <v>586</v>
      </c>
      <c r="K92" s="115">
        <v>2028506353</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3"/>
        <v>10.633333333333333</v>
      </c>
      <c r="H93" s="112" t="s">
        <v>2703</v>
      </c>
      <c r="I93" s="113" t="s">
        <v>516</v>
      </c>
      <c r="J93" s="113" t="s">
        <v>589</v>
      </c>
      <c r="K93" s="115">
        <v>2028506353</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3"/>
        <v>10.633333333333333</v>
      </c>
      <c r="H94" s="112" t="s">
        <v>2703</v>
      </c>
      <c r="I94" s="113" t="s">
        <v>516</v>
      </c>
      <c r="J94" s="113" t="s">
        <v>607</v>
      </c>
      <c r="K94" s="115">
        <v>2028506353</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3"/>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3"/>
        <v>10.633333333333333</v>
      </c>
      <c r="H96" s="112" t="s">
        <v>2703</v>
      </c>
      <c r="I96" s="113" t="s">
        <v>516</v>
      </c>
      <c r="J96" s="113" t="s">
        <v>560</v>
      </c>
      <c r="K96" s="115">
        <v>2312085230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3"/>
        <v>10.633333333333333</v>
      </c>
      <c r="H97" s="112" t="s">
        <v>2703</v>
      </c>
      <c r="I97" s="113" t="s">
        <v>516</v>
      </c>
      <c r="J97" s="113" t="s">
        <v>571</v>
      </c>
      <c r="K97" s="115">
        <v>2312085230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3"/>
        <v>10.633333333333333</v>
      </c>
      <c r="H98" s="112" t="s">
        <v>2703</v>
      </c>
      <c r="I98" s="113" t="s">
        <v>516</v>
      </c>
      <c r="J98" s="113" t="s">
        <v>580</v>
      </c>
      <c r="K98" s="115">
        <v>2312085230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3"/>
        <v>10.633333333333333</v>
      </c>
      <c r="H99" s="112" t="s">
        <v>2703</v>
      </c>
      <c r="I99" s="113" t="s">
        <v>516</v>
      </c>
      <c r="J99" s="113" t="s">
        <v>585</v>
      </c>
      <c r="K99" s="115">
        <v>2312085230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3"/>
        <v>10.633333333333333</v>
      </c>
      <c r="H100" s="112" t="s">
        <v>2703</v>
      </c>
      <c r="I100" s="113" t="s">
        <v>516</v>
      </c>
      <c r="J100" s="113" t="s">
        <v>617</v>
      </c>
      <c r="K100" s="115">
        <v>2312085230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3"/>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3"/>
        <v>10.633333333333333</v>
      </c>
      <c r="H102" s="112" t="s">
        <v>2703</v>
      </c>
      <c r="I102" s="113" t="s">
        <v>516</v>
      </c>
      <c r="J102" s="113" t="s">
        <v>588</v>
      </c>
      <c r="K102" s="115">
        <v>706529996</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3"/>
        <v>10.633333333333333</v>
      </c>
      <c r="H103" s="112" t="s">
        <v>2703</v>
      </c>
      <c r="I103" s="113" t="s">
        <v>516</v>
      </c>
      <c r="J103" s="113" t="s">
        <v>624</v>
      </c>
      <c r="K103" s="115">
        <v>706529996</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3" t="s">
        <v>2716</v>
      </c>
      <c r="E104" s="137">
        <v>42180</v>
      </c>
      <c r="F104" s="137">
        <v>42353</v>
      </c>
      <c r="G104" s="152">
        <f t="shared" si="3"/>
        <v>5.7666666666666666</v>
      </c>
      <c r="H104" s="114"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3" t="s">
        <v>2716</v>
      </c>
      <c r="E105" s="137">
        <v>42180</v>
      </c>
      <c r="F105" s="137">
        <v>42353</v>
      </c>
      <c r="G105" s="152">
        <f t="shared" si="3"/>
        <v>5.7666666666666666</v>
      </c>
      <c r="H105" s="114" t="s">
        <v>2717</v>
      </c>
      <c r="I105" s="113" t="s">
        <v>516</v>
      </c>
      <c r="J105" s="113" t="s">
        <v>555</v>
      </c>
      <c r="K105" s="115">
        <v>82381019</v>
      </c>
      <c r="L105" s="116" t="s">
        <v>1148</v>
      </c>
      <c r="M105" s="110">
        <v>1</v>
      </c>
      <c r="N105" s="116" t="s">
        <v>27</v>
      </c>
      <c r="O105" s="116" t="s">
        <v>1148</v>
      </c>
      <c r="P105" s="79"/>
    </row>
    <row r="106" spans="1:16" s="7" customFormat="1" ht="24.75" customHeight="1" outlineLevel="1" x14ac:dyDescent="0.25">
      <c r="A106" s="136">
        <v>59</v>
      </c>
      <c r="B106" s="114" t="s">
        <v>2713</v>
      </c>
      <c r="C106" s="65" t="s">
        <v>31</v>
      </c>
      <c r="D106" s="113" t="s">
        <v>2716</v>
      </c>
      <c r="E106" s="137">
        <v>42180</v>
      </c>
      <c r="F106" s="137">
        <v>42353</v>
      </c>
      <c r="G106" s="152">
        <f t="shared" si="3"/>
        <v>5.7666666666666666</v>
      </c>
      <c r="H106" s="114" t="s">
        <v>2717</v>
      </c>
      <c r="I106" s="63" t="s">
        <v>516</v>
      </c>
      <c r="J106" s="63" t="s">
        <v>550</v>
      </c>
      <c r="K106" s="115">
        <v>82381019</v>
      </c>
      <c r="L106" s="65" t="s">
        <v>1148</v>
      </c>
      <c r="M106" s="67">
        <v>1</v>
      </c>
      <c r="N106" s="65" t="s">
        <v>27</v>
      </c>
      <c r="O106" s="65" t="s">
        <v>1148</v>
      </c>
      <c r="P106" s="79"/>
    </row>
    <row r="107" spans="1:16" s="7" customFormat="1" ht="24.75" customHeight="1" outlineLevel="1" x14ac:dyDescent="0.25">
      <c r="A107" s="136">
        <v>60</v>
      </c>
      <c r="B107" s="114" t="s">
        <v>2713</v>
      </c>
      <c r="C107" s="65" t="s">
        <v>31</v>
      </c>
      <c r="D107" s="113" t="s">
        <v>2716</v>
      </c>
      <c r="E107" s="137">
        <v>42180</v>
      </c>
      <c r="F107" s="137">
        <v>42353</v>
      </c>
      <c r="G107" s="152">
        <f t="shared" si="3"/>
        <v>5.7666666666666666</v>
      </c>
      <c r="H107" s="114" t="s">
        <v>2717</v>
      </c>
      <c r="I107" s="63" t="s">
        <v>516</v>
      </c>
      <c r="J107" s="63" t="s">
        <v>530</v>
      </c>
      <c r="K107" s="115">
        <v>82381019</v>
      </c>
      <c r="L107" s="65" t="s">
        <v>1148</v>
      </c>
      <c r="M107" s="67">
        <v>1</v>
      </c>
      <c r="N107" s="65" t="s">
        <v>27</v>
      </c>
      <c r="O107" s="65" t="s">
        <v>1148</v>
      </c>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5">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5"/>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6">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6"/>
        <v>10.5</v>
      </c>
      <c r="H118" s="114"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6"/>
        <v>10.5</v>
      </c>
      <c r="H119" s="114"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6"/>
        <v>10.5</v>
      </c>
      <c r="H120" s="114"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6"/>
        <v>10.466666666666667</v>
      </c>
      <c r="H121" s="114"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7">+IF(M121="No",1,IF(M121="Si","Ingrese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6"/>
        <v>10.5</v>
      </c>
      <c r="H122" s="114" t="s">
        <v>2709</v>
      </c>
      <c r="I122" s="113" t="s">
        <v>421</v>
      </c>
      <c r="J122" s="113" t="s">
        <v>428</v>
      </c>
      <c r="K122" s="68">
        <v>1293016821</v>
      </c>
      <c r="L122" s="100">
        <f>+IF(AND(K122&gt;0,O122="Ejecución"),(K122/877802)*Tabla28[[#This Row],[% participación]],IF(AND(K122&gt;0,O122&lt;&gt;"Ejecución"),"-",""))</f>
        <v>1473.0164900512873</v>
      </c>
      <c r="M122" s="65" t="s">
        <v>1148</v>
      </c>
      <c r="N122" s="165">
        <f t="shared" si="7"/>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6"/>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7"/>
        <v>1</v>
      </c>
      <c r="O123" s="154" t="s">
        <v>1150</v>
      </c>
      <c r="P123" s="79"/>
    </row>
    <row r="124" spans="1:16" s="7" customFormat="1" ht="24.75" customHeight="1" outlineLevel="1" x14ac:dyDescent="0.25">
      <c r="A124" s="136">
        <v>11</v>
      </c>
      <c r="B124" s="153" t="s">
        <v>2664</v>
      </c>
      <c r="C124" s="155" t="s">
        <v>31</v>
      </c>
      <c r="D124" s="113"/>
      <c r="E124" s="137"/>
      <c r="F124" s="137"/>
      <c r="G124" s="152" t="str">
        <f t="shared" si="6"/>
        <v/>
      </c>
      <c r="H124" s="112"/>
      <c r="I124" s="63"/>
      <c r="J124" s="11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2664</v>
      </c>
      <c r="C125" s="155" t="s">
        <v>31</v>
      </c>
      <c r="D125" s="113"/>
      <c r="E125" s="137"/>
      <c r="F125" s="137"/>
      <c r="G125" s="152" t="str">
        <f t="shared" si="6"/>
        <v/>
      </c>
      <c r="H125" s="112"/>
      <c r="I125" s="63"/>
      <c r="J125" s="11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2664</v>
      </c>
      <c r="C126" s="155" t="s">
        <v>31</v>
      </c>
      <c r="D126" s="113"/>
      <c r="E126" s="137"/>
      <c r="F126" s="137"/>
      <c r="G126" s="152" t="str">
        <f t="shared" si="6"/>
        <v/>
      </c>
      <c r="H126" s="112"/>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2664</v>
      </c>
      <c r="C127" s="155" t="s">
        <v>31</v>
      </c>
      <c r="D127" s="113"/>
      <c r="E127" s="137"/>
      <c r="F127" s="137"/>
      <c r="G127" s="152" t="str">
        <f t="shared" si="6"/>
        <v/>
      </c>
      <c r="H127" s="112"/>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2664</v>
      </c>
      <c r="C128" s="155" t="s">
        <v>31</v>
      </c>
      <c r="D128" s="63"/>
      <c r="E128" s="137"/>
      <c r="F128" s="137"/>
      <c r="G128" s="152" t="str">
        <f t="shared" si="6"/>
        <v/>
      </c>
      <c r="H128" s="112"/>
      <c r="I128" s="63"/>
      <c r="J128" s="63"/>
      <c r="K128" s="68"/>
      <c r="L128" s="100" t="str">
        <f>+IF(AND(K128&gt;0,O128="Ejecución"),(K128/877802)*Tabla28[[#This Row],[% participación]],IF(AND(K128&gt;0,O128&lt;&gt;"Ejecución"),"-",""))</f>
        <v/>
      </c>
      <c r="M128" s="116"/>
      <c r="N128" s="165" t="str">
        <f t="shared" ref="N128:N136" si="8">+IF(M128="No",1,IF(M128="Si","Ingrese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6"/>
        <v/>
      </c>
      <c r="H129" s="112"/>
      <c r="I129" s="63"/>
      <c r="J129" s="63"/>
      <c r="K129" s="68"/>
      <c r="L129" s="100" t="str">
        <f>+IF(AND(K129&gt;0,O129="Ejecución"),(K129/877802)*Tabla28[[#This Row],[% participación]],IF(AND(K129&gt;0,O129&lt;&gt;"Ejecución"),"-",""))</f>
        <v/>
      </c>
      <c r="M129" s="116"/>
      <c r="N129" s="165" t="str">
        <f t="shared" si="8"/>
        <v/>
      </c>
      <c r="O129" s="154" t="s">
        <v>1150</v>
      </c>
      <c r="P129" s="79"/>
    </row>
    <row r="130" spans="1:16" s="7" customFormat="1" ht="24.75" customHeight="1" outlineLevel="1" x14ac:dyDescent="0.25">
      <c r="A130" s="136">
        <v>17</v>
      </c>
      <c r="B130" s="153" t="s">
        <v>2664</v>
      </c>
      <c r="C130" s="155" t="s">
        <v>31</v>
      </c>
      <c r="D130" s="113"/>
      <c r="E130" s="137"/>
      <c r="F130" s="137"/>
      <c r="G130" s="152" t="str">
        <f t="shared" si="6"/>
        <v/>
      </c>
      <c r="H130" s="112"/>
      <c r="I130" s="63"/>
      <c r="J130" s="63"/>
      <c r="K130" s="68"/>
      <c r="L130" s="100" t="str">
        <f>+IF(AND(K130&gt;0,O130="Ejecución"),(K130/877802)*Tabla28[[#This Row],[% participación]],IF(AND(K130&gt;0,O130&lt;&gt;"Ejecución"),"-",""))</f>
        <v/>
      </c>
      <c r="M130" s="116"/>
      <c r="N130" s="165" t="str">
        <f t="shared" si="8"/>
        <v/>
      </c>
      <c r="O130" s="154" t="s">
        <v>1150</v>
      </c>
      <c r="P130" s="79"/>
    </row>
    <row r="131" spans="1:16" s="7" customFormat="1" ht="24.75" customHeight="1" outlineLevel="1" x14ac:dyDescent="0.25">
      <c r="A131" s="136">
        <v>18</v>
      </c>
      <c r="B131" s="153" t="s">
        <v>2664</v>
      </c>
      <c r="C131" s="155" t="s">
        <v>31</v>
      </c>
      <c r="D131" s="113"/>
      <c r="E131" s="137"/>
      <c r="F131" s="137"/>
      <c r="G131" s="152" t="str">
        <f t="shared" si="6"/>
        <v/>
      </c>
      <c r="H131" s="112"/>
      <c r="I131" s="113"/>
      <c r="J131" s="113"/>
      <c r="K131" s="68"/>
      <c r="L131" s="100" t="str">
        <f>+IF(AND(K131&gt;0,O131="Ejecución"),(K131/877802)*Tabla28[[#This Row],[% participación]],IF(AND(K131&gt;0,O131&lt;&gt;"Ejecución"),"-",""))</f>
        <v/>
      </c>
      <c r="M131" s="116"/>
      <c r="N131" s="165" t="str">
        <f t="shared" si="8"/>
        <v/>
      </c>
      <c r="O131" s="154" t="s">
        <v>1150</v>
      </c>
      <c r="P131" s="79"/>
    </row>
    <row r="132" spans="1:16" s="7" customFormat="1" ht="24.75" customHeight="1" outlineLevel="1" x14ac:dyDescent="0.25">
      <c r="A132" s="136">
        <v>19</v>
      </c>
      <c r="B132" s="153" t="s">
        <v>2664</v>
      </c>
      <c r="C132" s="155" t="s">
        <v>31</v>
      </c>
      <c r="D132" s="113"/>
      <c r="E132" s="137"/>
      <c r="F132" s="137"/>
      <c r="G132" s="152" t="str">
        <f t="shared" si="6"/>
        <v/>
      </c>
      <c r="H132" s="112"/>
      <c r="I132" s="113"/>
      <c r="J132" s="113"/>
      <c r="K132" s="68"/>
      <c r="L132" s="100" t="str">
        <f>+IF(AND(K132&gt;0,O132="Ejecución"),(K132/877802)*Tabla28[[#This Row],[% participación]],IF(AND(K132&gt;0,O132&lt;&gt;"Ejecución"),"-",""))</f>
        <v/>
      </c>
      <c r="M132" s="116"/>
      <c r="N132" s="165" t="str">
        <f t="shared" si="8"/>
        <v/>
      </c>
      <c r="O132" s="154" t="s">
        <v>1150</v>
      </c>
      <c r="P132" s="79"/>
    </row>
    <row r="133" spans="1:16" s="7" customFormat="1" ht="24.75" customHeight="1" outlineLevel="1" x14ac:dyDescent="0.25">
      <c r="A133" s="136">
        <v>20</v>
      </c>
      <c r="B133" s="153" t="s">
        <v>2664</v>
      </c>
      <c r="C133" s="155" t="s">
        <v>31</v>
      </c>
      <c r="D133" s="113"/>
      <c r="E133" s="137"/>
      <c r="F133" s="137"/>
      <c r="G133" s="152" t="str">
        <f t="shared" si="6"/>
        <v/>
      </c>
      <c r="H133" s="112"/>
      <c r="I133" s="113"/>
      <c r="J133" s="113"/>
      <c r="K133" s="68"/>
      <c r="L133" s="100" t="str">
        <f>+IF(AND(K133&gt;0,O133="Ejecución"),(K133/877802)*Tabla28[[#This Row],[% participación]],IF(AND(K133&gt;0,O133&lt;&gt;"Ejecución"),"-",""))</f>
        <v/>
      </c>
      <c r="M133" s="116"/>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6"/>
        <v/>
      </c>
      <c r="H134" s="112"/>
      <c r="I134" s="113"/>
      <c r="J134" s="113"/>
      <c r="K134" s="68"/>
      <c r="L134" s="100" t="str">
        <f>+IF(AND(K134&gt;0,O134="Ejecución"),(K134/877802)*Tabla28[[#This Row],[% participación]],IF(AND(K134&gt;0,O134&lt;&gt;"Ejecución"),"-",""))</f>
        <v/>
      </c>
      <c r="M134" s="116"/>
      <c r="N134" s="165" t="str">
        <f t="shared" si="8"/>
        <v/>
      </c>
      <c r="O134" s="154" t="s">
        <v>1150</v>
      </c>
      <c r="P134" s="79"/>
    </row>
    <row r="135" spans="1:16" s="7" customFormat="1" ht="24.75" customHeight="1" outlineLevel="1" x14ac:dyDescent="0.25">
      <c r="A135" s="136">
        <v>22</v>
      </c>
      <c r="B135" s="153" t="s">
        <v>2664</v>
      </c>
      <c r="C135" s="155" t="s">
        <v>31</v>
      </c>
      <c r="D135" s="113"/>
      <c r="E135" s="137"/>
      <c r="F135" s="137"/>
      <c r="G135" s="152" t="str">
        <f t="shared" si="6"/>
        <v/>
      </c>
      <c r="H135" s="112"/>
      <c r="I135" s="113"/>
      <c r="J135" s="113"/>
      <c r="K135" s="68"/>
      <c r="L135" s="100" t="str">
        <f>+IF(AND(K135&gt;0,O135="Ejecución"),(K135/877802)*Tabla28[[#This Row],[% participación]],IF(AND(K135&gt;0,O135&lt;&gt;"Ejecución"),"-",""))</f>
        <v/>
      </c>
      <c r="M135" s="116"/>
      <c r="N135" s="165" t="str">
        <f t="shared" si="8"/>
        <v/>
      </c>
      <c r="O135" s="154" t="s">
        <v>1150</v>
      </c>
      <c r="P135" s="79"/>
    </row>
    <row r="136" spans="1:16" s="7" customFormat="1" ht="24.75" customHeight="1" outlineLevel="1" x14ac:dyDescent="0.25">
      <c r="A136" s="136">
        <v>23</v>
      </c>
      <c r="B136" s="153" t="s">
        <v>2664</v>
      </c>
      <c r="C136" s="155" t="s">
        <v>31</v>
      </c>
      <c r="D136" s="113"/>
      <c r="E136" s="137"/>
      <c r="F136" s="137"/>
      <c r="G136" s="152" t="str">
        <f t="shared" si="6"/>
        <v/>
      </c>
      <c r="H136" s="112"/>
      <c r="I136" s="113"/>
      <c r="J136" s="113"/>
      <c r="K136" s="68"/>
      <c r="L136" s="100" t="str">
        <f>+IF(AND(K136&gt;0,O136="Ejecución"),(K136/877802)*Tabla28[[#This Row],[% participación]],IF(AND(K136&gt;0,O136&lt;&gt;"Ejecución"),"-",""))</f>
        <v/>
      </c>
      <c r="M136" s="116"/>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6"/>
        <v/>
      </c>
      <c r="H137" s="64"/>
      <c r="I137" s="113"/>
      <c r="J137" s="11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2664</v>
      </c>
      <c r="C138" s="155" t="s">
        <v>31</v>
      </c>
      <c r="D138" s="63"/>
      <c r="E138" s="137"/>
      <c r="F138" s="137"/>
      <c r="G138" s="152" t="str">
        <f t="shared" si="6"/>
        <v/>
      </c>
      <c r="H138" s="114"/>
      <c r="I138" s="113"/>
      <c r="J138" s="11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2664</v>
      </c>
      <c r="C139" s="155" t="s">
        <v>31</v>
      </c>
      <c r="D139" s="11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2664</v>
      </c>
      <c r="C140" s="155" t="s">
        <v>31</v>
      </c>
      <c r="D140" s="11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2664</v>
      </c>
      <c r="C141" s="155" t="s">
        <v>31</v>
      </c>
      <c r="D141" s="11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2664</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2664</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2664</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2664</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2664</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2664</v>
      </c>
      <c r="C147" s="155" t="s">
        <v>31</v>
      </c>
      <c r="D147" s="11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2664</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2664</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2664</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2664</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2664</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2664</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2664</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2664</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2664</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2664</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2664</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2664</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3.0000000000000001E-3</v>
      </c>
      <c r="G179" s="157">
        <f>IF(F179&gt;0,SUM(E179+F179),"")</f>
        <v>2.3E-2</v>
      </c>
      <c r="H179" s="5"/>
      <c r="I179" s="183" t="s">
        <v>2670</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2.3E-2</v>
      </c>
      <c r="D185" s="91" t="s">
        <v>2628</v>
      </c>
      <c r="E185" s="94">
        <f>+(C185*SUM(K20:K35))</f>
        <v>79677370.5</v>
      </c>
      <c r="F185" s="92"/>
      <c r="G185" s="93"/>
      <c r="H185" s="88"/>
      <c r="I185" s="90" t="s">
        <v>2627</v>
      </c>
      <c r="J185" s="158">
        <f>+SUM(M179:M183)</f>
        <v>0.02</v>
      </c>
      <c r="K185" s="228" t="s">
        <v>2628</v>
      </c>
      <c r="L185" s="228"/>
      <c r="M185" s="94">
        <f>+J185*(SUM(K20:K35))</f>
        <v>69284670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t="s">
        <v>2719</v>
      </c>
      <c r="L211" s="21"/>
      <c r="M211" s="21"/>
      <c r="N211" s="21"/>
      <c r="O211" s="8"/>
    </row>
    <row r="212" spans="1:15" x14ac:dyDescent="0.25">
      <c r="A212" s="9"/>
      <c r="B212" s="27" t="s">
        <v>2619</v>
      </c>
      <c r="C212" s="139" t="s">
        <v>2680</v>
      </c>
      <c r="D212" s="21"/>
      <c r="G212" s="27" t="s">
        <v>2621</v>
      </c>
      <c r="H212" s="140" t="s">
        <v>2682</v>
      </c>
      <c r="J212" s="27" t="s">
        <v>2623</v>
      </c>
      <c r="K212" s="13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openxmlformats.org/package/2006/metadata/core-properties"/>
    <ds:schemaRef ds:uri="http://schemas.microsoft.com/office/2006/documentManagement/types"/>
    <ds:schemaRef ds:uri="http://schemas.microsoft.com/office/2006/metadata/properties"/>
    <ds:schemaRef ds:uri="a65d333d-5b59-4810-bc94-b80d9325abbc"/>
    <ds:schemaRef ds:uri="http://www.w3.org/XML/1998/namespace"/>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2020-11-20T15:12:35Z</cp:lastPrinted>
  <dcterms:created xsi:type="dcterms:W3CDTF">2020-10-14T21:57:42Z</dcterms:created>
  <dcterms:modified xsi:type="dcterms:W3CDTF">2020-12-29T17:27:24Z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