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<sst xmlns="http://schemas.openxmlformats.org/spreadsheetml/2006/main" count="3081" uniqueCount="2695">
  <si>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</si>
  <si>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</si>
  <si>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</si>
  <si>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</si>
  <si>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</si>
  <si>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</si>
  <si>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</si>
  <si>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</si>
  <si>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</si>
  <si>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</si>
  <si>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</si>
  <si>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</si>
  <si>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</si>
  <si>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</si>
  <si>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</si>
  <si>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</si>
  <si>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</si>
  <si>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</si>
  <si>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</si>
  <si>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</si>
  <si>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</si>
  <si>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</si>
  <si>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</si>
  <si>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</si>
  <si>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</si>
  <si>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</si>
  <si>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</si>
  <si>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</si>
  <si>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</si>
  <si>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</si>
  <si>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</si>
  <si>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</si>
  <si>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</si>
  <si>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</si>
  <si>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</si>
  <si>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</si>
  <si>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</si>
  <si>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</si>
  <si>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</si>
  <si>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</si>
  <si>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</si>
  <si>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</si>
  <si>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</si>
  <si>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</si>
  <si>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</si>
  <si>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</si>
  <si>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</si>
  <si>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</si>
  <si>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</si>
  <si>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</si>
  <si>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</si>
  <si>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</si>
  <si>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</si>
  <si>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</si>
  <si>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</si>
  <si>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</si>
  <si>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</si>
  <si>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</si>
  <si>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</si>
  <si>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</si>
  <si>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</si>
  <si>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</si>
  <si>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</si>
  <si>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</si>
  <si>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</si>
  <si>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</si>
  <si>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</si>
  <si>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</si>
  <si>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</si>
  <si>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</si>
  <si>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</si>
  <si>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</si>
  <si>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</si>
  <si>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</si>
  <si>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</si>
  <si>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</si>
  <si>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</si>
  <si>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</si>
  <si>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</si>
  <si>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</si>
  <si>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</si>
  <si>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</si>
  <si>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</si>
  <si>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</si>
  <si>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</si>
  <si>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</si>
  <si>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</si>
  <si>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</si>
  <si>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</si>
  <si>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</si>
  <si>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</si>
  <si>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</si>
  <si>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</si>
  <si>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</si>
  <si>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</si>
  <si>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</si>
  <si>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</si>
  <si>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</si>
  <si>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</si>
  <si>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</si>
  <si>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</si>
  <si>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</si>
  <si>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</si>
  <si>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</si>
  <si>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</si>
  <si>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</si>
  <si>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</si>
  <si>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</si>
  <si>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</si>
  <si>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</si>
  <si>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</si>
  <si>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</si>
  <si>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</si>
  <si>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</si>
  <si>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</si>
  <si>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</si>
  <si>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</si>
  <si>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</si>
  <si>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</si>
  <si>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</si>
  <si>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</si>
  <si>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</si>
  <si>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</si>
  <si>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</si>
  <si>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</si>
  <si>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</si>
  <si>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</si>
  <si>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</si>
  <si>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</si>
  <si>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</si>
  <si>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</si>
  <si>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</si>
  <si>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</si>
  <si>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</si>
  <si>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</si>
  <si>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</si>
  <si>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</si>
  <si>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</si>
  <si>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</si>
  <si>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</si>
  <si>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</si>
  <si>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</si>
  <si>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</si>
  <si>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</si>
  <si>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</si>
  <si>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</si>
  <si>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</si>
  <si>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</si>
  <si>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</si>
  <si>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</si>
  <si>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</si>
  <si>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</si>
  <si>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</si>
  <si>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</si>
  <si>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</si>
  <si>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</si>
  <si>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</si>
  <si>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</si>
  <si>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</si>
  <si>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</si>
  <si>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</si>
  <si>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</si>
  <si>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</si>
  <si>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</si>
  <si>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</si>
  <si>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</si>
  <si>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</si>
  <si>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</si>
  <si>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</si>
  <si>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</si>
  <si>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</si>
  <si>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</si>
  <si>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</si>
  <si>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</si>
  <si>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</si>
  <si>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</si>
  <si>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</si>
  <si>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</si>
  <si>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</si>
  <si>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</si>
  <si>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</si>
  <si>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</si>
  <si>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</si>
  <si>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</si>
  <si>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</si>
  <si>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</si>
  <si>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</si>
  <si>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</si>
  <si>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</si>
  <si>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</si>
  <si>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</si>
  <si>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</si>
  <si>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</si>
  <si>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</si>
  <si>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</si>
  <si>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</si>
  <si>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</si>
  <si>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</si>
  <si>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</si>
  <si>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</si>
  <si>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</si>
  <si>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</si>
  <si>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</si>
  <si>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</si>
  <si>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</si>
  <si>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</si>
  <si>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</si>
  <si>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</si>
  <si>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</si>
  <si>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</si>
  <si>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</si>
  <si>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</si>
  <si>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</si>
  <si>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</si>
  <si>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</si>
  <si>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</si>
  <si>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</si>
  <si>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</si>
  <si>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</si>
  <si>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</si>
  <si>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</si>
  <si>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</si>
  <si>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</si>
  <si>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</si>
  <si>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</si>
  <si>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</si>
  <si>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</si>
  <si>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</si>
  <si>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</si>
  <si>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</si>
  <si>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</si>
  <si>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</si>
  <si>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</si>
  <si>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</si>
  <si>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</si>
  <si>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</si>
  <si>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</si>
  <si>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</si>
  <si>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</si>
  <si>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</si>
  <si>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</si>
  <si>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</si>
  <si>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</si>
  <si>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</si>
  <si>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</si>
  <si>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</si>
  <si>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</si>
  <si>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</si>
  <si>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</si>
  <si>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</si>
  <si>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</si>
  <si>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</si>
  <si>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</si>
  <si>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</si>
  <si>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</si>
  <si>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</si>
  <si>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</si>
  <si>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</si>
  <si>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</si>
  <si>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</si>
  <si>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</si>
  <si>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</si>
  <si>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</si>
  <si>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</si>
  <si>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</si>
  <si>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</si>
  <si>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</si>
  <si>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</si>
  <si>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</si>
  <si>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</si>
  <si>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</si>
  <si>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</si>
  <si>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</si>
  <si>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</si>
  <si>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</si>
  <si>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</si>
  <si>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</si>
  <si>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</si>
  <si>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</si>
  <si>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</si>
  <si>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</si>
  <si>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</si>
  <si>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</si>
  <si>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</si>
  <si>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</si>
  <si>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</si>
  <si>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</si>
  <si>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</si>
  <si>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</si>
  <si>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</si>
  <si>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</si>
  <si>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</si>
  <si>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</si>
  <si>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</si>
  <si>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</si>
  <si>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</si>
  <si>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</si>
  <si>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</si>
  <si>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</si>
  <si>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</si>
  <si>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</si>
  <si>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</si>
  <si>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</si>
  <si>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</si>
  <si>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</si>
  <si>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</si>
  <si>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</si>
  <si>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</si>
  <si>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</si>
  <si>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</si>
  <si>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</si>
  <si>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</si>
  <si>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</si>
  <si>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</si>
  <si>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</si>
  <si>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</si>
  <si>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</si>
  <si>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</si>
  <si>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</si>
  <si>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</si>
  <si>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</si>
  <si>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</si>
  <si>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</si>
  <si>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</si>
  <si>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</si>
  <si>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</si>
  <si>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</si>
  <si>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</si>
  <si>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</si>
  <si>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</si>
  <si>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</si>
  <si>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</si>
  <si>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</si>
  <si>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</si>
  <si>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</si>
  <si>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</si>
  <si>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</si>
  <si>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</si>
  <si>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</si>
  <si>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</si>
  <si>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</si>
  <si>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</si>
  <si>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</si>
  <si>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</si>
  <si>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</si>
  <si>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</si>
  <si>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</si>
  <si>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</si>
  <si>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</si>
  <si>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</si>
  <si>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</si>
  <si>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</si>
  <si>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</si>
  <si>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</si>
  <si>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</si>
  <si>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</si>
  <si>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</si>
  <si>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</si>
  <si>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</si>
  <si>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</si>
  <si>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</si>
  <si>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</si>
  <si>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</si>
  <si>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</si>
  <si>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</si>
  <si>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</si>
  <si>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</si>
  <si>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</si>
  <si>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</si>
  <si>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</si>
  <si>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</si>
  <si>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</si>
  <si>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</si>
  <si>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</si>
  <si>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</si>
  <si>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</si>
  <si>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</si>
  <si>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</si>
  <si>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</si>
  <si>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</si>
  <si>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</si>
  <si>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</si>
  <si>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</si>
  <si>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</si>
  <si>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</si>
  <si>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</si>
  <si>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</si>
  <si>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</si>
  <si>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</si>
  <si>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</si>
  <si>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</si>
  <si>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</si>
  <si>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</si>
  <si>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</si>
  <si>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</si>
  <si>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</si>
  <si>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</si>
  <si>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</si>
  <si>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</si>
  <si>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</si>
  <si>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</si>
  <si>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</si>
  <si>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</si>
  <si>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</si>
  <si>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</si>
  <si>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</si>
  <si>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</si>
  <si>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</si>
  <si>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</si>
  <si>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</si>
  <si>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</si>
  <si>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</si>
  <si>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</si>
  <si>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</si>
  <si>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</si>
  <si>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</si>
  <si>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</si>
  <si>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</si>
  <si>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</si>
  <si>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</si>
  <si>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</si>
  <si>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</si>
  <si>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</si>
  <si>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</si>
  <si>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</si>
  <si>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</si>
  <si>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</si>
  <si>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</si>
  <si>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</si>
  <si>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</si>
  <si>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</si>
  <si>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</si>
  <si>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</si>
  <si>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</si>
  <si>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</si>
  <si>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</si>
  <si>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</si>
  <si>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</si>
  <si>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</si>
  <si>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</si>
  <si>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</si>
  <si>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</si>
  <si>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</si>
  <si>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</si>
  <si>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</si>
  <si>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</si>
  <si>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</si>
  <si>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</si>
  <si>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</si>
  <si>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</si>
  <si>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</si>
  <si>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</si>
  <si>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</si>
  <si>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</si>
  <si>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</si>
  <si>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</si>
  <si>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</si>
  <si>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</si>
  <si>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</si>
  <si>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</si>
  <si>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</si>
  <si>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</si>
  <si>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</si>
  <si>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</si>
  <si>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</si>
  <si>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</si>
  <si>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</si>
  <si>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</si>
  <si>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</si>
  <si>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</si>
  <si>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</si>
  <si>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</si>
  <si>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</si>
  <si>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</si>
  <si>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</si>
  <si>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</si>
  <si>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</si>
  <si>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</si>
  <si>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</si>
  <si>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</si>
  <si>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</si>
  <si>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</si>
  <si>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</si>
  <si>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</si>
  <si>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</si>
  <si>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</si>
  <si>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</si>
  <si>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</si>
  <si>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</si>
  <si>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</si>
  <si>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</si>
  <si>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</si>
  <si>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</si>
  <si>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</si>
  <si>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</si>
  <si>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</si>
  <si>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</si>
  <si>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</si>
  <si>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</si>
  <si>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</si>
  <si>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</si>
  <si>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</si>
  <si>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</si>
  <si>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</si>
  <si>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</si>
  <si>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</si>
  <si>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</si>
  <si>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</si>
  <si>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</si>
  <si>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</si>
  <si>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</si>
  <si>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</si>
  <si>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</si>
  <si>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</si>
  <si>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</si>
  <si>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</si>
  <si>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</si>
  <si>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</si>
  <si>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</si>
  <si>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</si>
  <si>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</si>
  <si>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</si>
  <si>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</si>
  <si>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</si>
  <si>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</si>
  <si>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</si>
  <si>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</si>
  <si>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</si>
  <si>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</si>
  <si>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</si>
  <si>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</si>
  <si>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</si>
  <si>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</si>
  <si>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</si>
  <si>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</si>
  <si>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</si>
  <si>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</si>
  <si>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</si>
  <si>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</si>
  <si>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</si>
  <si>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</si>
  <si>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</si>
  <si>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</si>
  <si>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</si>
  <si>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</si>
  <si>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</si>
  <si>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</si>
  <si>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</si>
  <si>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</si>
  <si>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</si>
  <si>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</si>
  <si>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</si>
  <si>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</si>
  <si>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</si>
  <si>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</si>
  <si>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</si>
  <si>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</si>
  <si>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</si>
  <si>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</si>
  <si>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</si>
  <si>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</si>
  <si>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</si>
  <si>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</si>
  <si>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</si>
  <si>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</si>
  <si>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</si>
  <si>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</si>
  <si>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</si>
  <si>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</si>
  <si>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</si>
  <si>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</si>
  <si>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</si>
  <si>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</si>
  <si>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</si>
  <si>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</si>
  <si>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</si>
  <si>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</si>
  <si>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</si>
  <si>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</si>
  <si>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</si>
  <si>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</si>
  <si>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</si>
  <si>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</si>
  <si>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</si>
  <si>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</si>
  <si>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</si>
  <si>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</si>
  <si>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</si>
  <si>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</si>
  <si>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</si>
  <si>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</si>
  <si>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</si>
  <si>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</si>
  <si>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</si>
  <si>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</si>
  <si>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</si>
  <si>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</si>
  <si>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</si>
  <si>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</si>
  <si>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</si>
  <si>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</si>
  <si>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</si>
  <si>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</si>
  <si>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</si>
  <si>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</si>
  <si>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</si>
  <si>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</si>
  <si>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</si>
  <si>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</si>
  <si>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</si>
  <si>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</si>
  <si>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</si>
  <si>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</si>
  <si>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</si>
  <si>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</si>
  <si>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</si>
  <si>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</si>
  <si>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</si>
  <si>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</si>
  <si>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</si>
  <si>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</si>
  <si>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</si>
  <si>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</si>
  <si>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</si>
  <si>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</si>
  <si>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</si>
  <si>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</si>
  <si>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</si>
  <si>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</si>
  <si>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</si>
  <si>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</si>
  <si>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</si>
  <si>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</si>
  <si>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</si>
  <si>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</si>
  <si>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</si>
  <si>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</si>
  <si>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</si>
  <si>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</si>
  <si>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</si>
  <si>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</si>
  <si>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</si>
  <si>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</si>
  <si>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</si>
  <si>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</si>
  <si>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</si>
  <si>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</si>
  <si>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</si>
  <si>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</si>
  <si>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</si>
  <si>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</si>
  <si>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</si>
  <si>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</si>
  <si>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</si>
  <si>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</si>
  <si>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</si>
  <si>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</si>
  <si>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</si>
  <si>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</si>
  <si>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</si>
  <si>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</si>
  <si>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</si>
  <si>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</si>
  <si>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</si>
  <si>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</si>
  <si>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</si>
  <si>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</si>
  <si>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</si>
  <si>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</si>
  <si>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</si>
  <si>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</si>
  <si>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</si>
  <si>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</si>
  <si>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</si>
  <si>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</si>
  <si>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</si>
  <si>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</si>
  <si>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</si>
  <si>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</si>
  <si>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</si>
  <si>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</si>
  <si>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</si>
  <si>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</si>
  <si>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</si>
  <si>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</si>
  <si>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</si>
  <si>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</si>
  <si>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</si>
  <si>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</si>
  <si>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</si>
  <si>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</si>
  <si>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</si>
  <si>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</si>
  <si>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</si>
  <si>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</si>
  <si>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</si>
  <si>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</si>
  <si>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</si>
  <si>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</si>
  <si>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</si>
  <si>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</si>
  <si>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</si>
  <si>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</si>
  <si>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</si>
  <si>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</si>
  <si>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</si>
  <si>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</si>
  <si>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</si>
  <si>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</si>
  <si>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</si>
  <si>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</si>
  <si>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</si>
  <si>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</si>
  <si>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</si>
  <si>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</si>
  <si>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</si>
  <si>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</si>
  <si>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</si>
  <si>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</si>
  <si>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</si>
  <si>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</si>
  <si>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</si>
  <si>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</si>
  <si>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</si>
  <si>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</si>
  <si>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</si>
  <si>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</si>
  <si>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</si>
  <si>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</si>
  <si>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</si>
  <si>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</si>
  <si>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</si>
  <si>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</si>
  <si>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</si>
  <si>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</si>
  <si>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</si>
  <si>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</si>
  <si>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</si>
  <si>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</si>
  <si>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</si>
  <si>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</si>
  <si>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</si>
  <si>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</si>
  <si>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</si>
  <si>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</si>
  <si>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</si>
  <si>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</si>
  <si>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</si>
  <si>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</si>
  <si>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</si>
  <si>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</si>
  <si>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</si>
  <si>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</si>
  <si>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</si>
  <si>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</si>
  <si>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</si>
  <si>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</si>
  <si>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</si>
  <si>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</si>
  <si>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</si>
  <si>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</si>
  <si>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</si>
  <si>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</si>
  <si>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</si>
  <si>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</si>
  <si>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</si>
  <si>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</si>
  <si>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</si>
  <si>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</si>
  <si>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</si>
  <si>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</si>
  <si>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</si>
  <si>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</si>
  <si>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</si>
  <si>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</si>
  <si>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</si>
  <si>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</si>
  <si>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</si>
  <si>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</si>
  <si>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</si>
  <si>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</si>
  <si>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</si>
  <si>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</si>
  <si>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</si>
  <si>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</si>
  <si>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</si>
  <si>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</si>
  <si>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</si>
  <si>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</si>
  <si>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</si>
  <si>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</si>
  <si>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</si>
  <si>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</si>
  <si>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</si>
  <si>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</si>
  <si>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</si>
  <si>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</si>
  <si>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</si>
  <si>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</si>
  <si>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</si>
  <si>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</si>
  <si>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</si>
  <si>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</si>
  <si>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</si>
  <si>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</si>
  <si>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</si>
  <si>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</si>
  <si>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</si>
  <si>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</si>
  <si>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</si>
  <si>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</si>
  <si>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</si>
  <si>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</si>
  <si>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</si>
  <si>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</si>
  <si>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</si>
  <si>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</si>
  <si>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</si>
  <si>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</si>
  <si>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</si>
  <si>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</si>
  <si>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</si>
  <si>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</si>
  <si>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</si>
  <si>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</si>
  <si>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</si>
  <si>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</si>
  <si>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</si>
  <si>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</si>
  <si>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</si>
  <si>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</si>
  <si>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</si>
  <si>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</si>
  <si>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</si>
  <si>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</si>
  <si>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</si>
  <si>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</si>
  <si>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</si>
  <si>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</si>
  <si>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</si>
  <si>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</si>
  <si>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</si>
  <si>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</si>
  <si>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</si>
  <si>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</si>
  <si>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</si>
  <si>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</si>
  <si>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</si>
  <si>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</si>
  <si>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</si>
  <si>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</si>
  <si>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</si>
  <si>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</si>
  <si>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</si>
  <si>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</si>
  <si>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</si>
  <si>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</si>
  <si>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</si>
  <si>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</si>
  <si>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</si>
  <si>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</si>
  <si>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</si>
  <si>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</si>
  <si>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</si>
  <si>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</si>
  <si>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</si>
  <si>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</si>
  <si>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</si>
  <si>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</si>
  <si>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</si>
  <si>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</si>
  <si>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</si>
  <si>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</si>
  <si>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</si>
  <si>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</si>
  <si>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</si>
  <si>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</si>
  <si>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</si>
  <si>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</si>
  <si>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</si>
  <si>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</si>
  <si>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</si>
  <si>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</si>
  <si>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</si>
  <si>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</si>
  <si>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</si>
  <si>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</si>
  <si>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</si>
  <si>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</si>
  <si>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</si>
  <si>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</si>
  <si>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</si>
  <si>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</si>
  <si>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</si>
  <si>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</si>
  <si>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</si>
  <si>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</si>
  <si>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</si>
  <si>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</si>
  <si>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</si>
  <si>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</si>
  <si>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</si>
  <si>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</si>
  <si>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</si>
  <si>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</si>
  <si>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</si>
  <si>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</si>
  <si>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</si>
  <si>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</si>
  <si>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</si>
  <si>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</si>
  <si>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</si>
  <si>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</si>
  <si>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</si>
  <si>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</si>
  <si>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</si>
  <si>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</si>
  <si>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</si>
  <si>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</si>
  <si>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</si>
  <si>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</si>
  <si>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</si>
  <si>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</si>
  <si>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</si>
  <si>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</si>
  <si>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</si>
  <si>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</si>
  <si>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</si>
  <si>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</si>
  <si>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</si>
  <si>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</si>
  <si>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</si>
  <si>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</si>
  <si>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</si>
  <si>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</si>
  <si>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</si>
  <si>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</si>
  <si>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</si>
  <si>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</si>
  <si>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</si>
  <si>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</si>
  <si>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</si>
  <si>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</si>
  <si>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</si>
  <si>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</si>
  <si>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</si>
  <si>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</si>
  <si>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</si>
  <si>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</si>
  <si>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</si>
  <si>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</si>
  <si>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</si>
  <si>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</si>
  <si>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</si>
  <si>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</si>
  <si>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</si>
  <si>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</si>
  <si>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</si>
  <si>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</si>
  <si>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</si>
  <si>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</si>
  <si>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</si>
  <si>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</si>
  <si>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</si>
  <si>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</si>
  <si>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</si>
  <si>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</si>
  <si>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</si>
  <si>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</si>
  <si>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</si>
  <si>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</si>
  <si>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</si>
  <si>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</si>
  <si>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</si>
  <si>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</si>
  <si>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</si>
  <si>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</si>
  <si>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</si>
  <si>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</si>
  <si>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</si>
  <si>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</si>
  <si>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</si>
  <si>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</si>
  <si>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</si>
  <si>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</si>
  <si>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</si>
  <si>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</si>
  <si>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</si>
  <si>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</si>
  <si>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</si>
  <si>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</si>
  <si>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</si>
  <si>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</si>
  <si>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</si>
  <si>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</si>
  <si>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</si>
  <si>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</si>
  <si>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</si>
  <si>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</si>
  <si>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</si>
  <si>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</si>
  <si>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</si>
  <si>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</si>
  <si>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</si>
  <si>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</si>
  <si>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</si>
  <si>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</si>
  <si>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</si>
  <si>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</si>
  <si>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</si>
  <si>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</si>
  <si>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</si>
  <si>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</si>
  <si>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</si>
  <si>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</si>
  <si>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</si>
  <si>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</si>
  <si>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</si>
  <si>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</si>
  <si>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</si>
  <si>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</si>
  <si>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</si>
  <si>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</si>
  <si>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</si>
  <si>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</si>
  <si>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</si>
  <si>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</si>
  <si>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</si>
  <si>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</si>
  <si>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</si>
  <si>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</si>
  <si>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</si>
  <si>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</si>
  <si>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</si>
  <si>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</si>
  <si>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</si>
  <si>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</si>
  <si>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</si>
  <si>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</si>
  <si>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</si>
  <si>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</si>
  <si>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</si>
  <si>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</si>
  <si>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</si>
  <si>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</si>
  <si>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</si>
  <si>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</si>
  <si>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</si>
  <si>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</si>
  <si>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</si>
  <si>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</si>
  <si>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</si>
  <si>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</si>
  <si>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</si>
  <si>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</si>
  <si>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</si>
  <si>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</si>
  <si>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</si>
  <si>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</si>
  <si>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</si>
  <si>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</si>
  <si>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</si>
  <si>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</si>
  <si>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</si>
  <si>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</si>
  <si>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</si>
  <si>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</si>
  <si>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</si>
  <si>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</si>
  <si>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</si>
  <si>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</si>
  <si>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</si>
  <si>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</si>
  <si>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</si>
  <si>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</si>
  <si>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</si>
  <si>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</si>
  <si>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</si>
  <si>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</si>
  <si>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</si>
  <si>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</si>
  <si>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</si>
  <si>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</si>
  <si>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</si>
  <si>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</si>
  <si>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</si>
  <si>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</si>
  <si>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</si>
  <si>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</si>
  <si>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</si>
  <si>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</si>
  <si>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</si>
  <si>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</si>
  <si>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</si>
  <si>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</si>
  <si>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</si>
  <si>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</si>
  <si>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</si>
  <si>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</si>
  <si>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</si>
  <si>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</si>
  <si>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</si>
  <si>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</si>
  <si>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</si>
  <si>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</si>
  <si>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</si>
  <si>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</si>
  <si>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</si>
  <si>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</si>
  <si>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</si>
  <si>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</si>
  <si>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</si>
  <si>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</si>
  <si>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</si>
  <si>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</si>
  <si>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</si>
  <si>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</si>
  <si>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</si>
  <si>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</si>
  <si>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</si>
  <si>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</si>
  <si>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</si>
  <si>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</si>
  <si>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</si>
  <si>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</si>
  <si>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</si>
  <si>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</si>
  <si>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</si>
  <si>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</si>
  <si>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</si>
  <si>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</si>
  <si>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</si>
  <si>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</si>
  <si>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</si>
  <si>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</si>
  <si>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</si>
  <si>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</si>
  <si>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</si>
  <si>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</si>
  <si>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</si>
  <si>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</si>
  <si>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</si>
  <si>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</si>
  <si>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</si>
  <si>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</si>
  <si>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</si>
  <si>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</si>
  <si>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</si>
  <si>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</si>
  <si>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</si>
  <si>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</si>
  <si>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</si>
  <si>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</si>
  <si>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</si>
  <si>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</si>
  <si>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</si>
  <si>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</si>
  <si>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</si>
  <si>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</si>
  <si>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</si>
  <si>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</si>
  <si>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</si>
  <si>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</si>
  <si>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</si>
  <si>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</si>
  <si>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</si>
  <si>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</si>
  <si>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</si>
  <si>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</si>
  <si>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</si>
  <si>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</si>
  <si>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</si>
  <si>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</si>
  <si>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</si>
  <si>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</si>
  <si>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</si>
  <si>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</si>
  <si>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</si>
  <si>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</si>
  <si>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</si>
  <si>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</si>
  <si>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</si>
  <si>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</si>
  <si>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</si>
  <si>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</si>
  <si>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</si>
  <si>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</si>
  <si>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</si>
  <si>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</si>
  <si>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</si>
  <si>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</si>
  <si>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</si>
  <si>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</si>
  <si>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</si>
  <si>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</si>
  <si>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</si>
  <si>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</si>
  <si>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</si>
  <si>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</si>
  <si>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</si>
  <si>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</si>
  <si>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</si>
  <si>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</si>
  <si>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</si>
  <si>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</si>
  <si>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</si>
  <si>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</si>
  <si>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</si>
  <si>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</si>
  <si>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</si>
  <si>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</si>
  <si>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</si>
  <si>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</si>
  <si>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</si>
  <si>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</si>
  <si>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</si>
  <si>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</si>
  <si>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</si>
  <si>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</si>
  <si>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</si>
  <si>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</si>
  <si>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</si>
  <si>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</si>
  <si>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</si>
  <si>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</si>
  <si>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</si>
  <si>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</si>
  <si>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</si>
  <si>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</si>
  <si>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</si>
  <si>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</si>
  <si>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</si>
  <si>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</si>
  <si>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</si>
  <si>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</si>
  <si>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</si>
  <si>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</si>
  <si>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</si>
  <si>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</si>
  <si>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</si>
  <si>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</si>
  <si>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</si>
  <si>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</si>
  <si>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</si>
  <si>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</si>
  <si>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</si>
  <si>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</si>
  <si>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</si>
  <si>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</si>
  <si>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</si>
  <si>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</si>
  <si>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</si>
  <si>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</si>
  <si>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</si>
  <si>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</si>
  <si>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</si>
  <si>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</si>
  <si>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</si>
  <si>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</si>
  <si>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</si>
  <si>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</si>
  <si>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</si>
  <si>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</si>
  <si>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</si>
  <si>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</si>
  <si>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</si>
  <si>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</si>
  <si>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</si>
  <si>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</si>
  <si>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</si>
  <si>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</si>
  <si>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</si>
  <si>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</si>
  <si>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</si>
  <si>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</si>
  <si>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</si>
  <si>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</si>
  <si>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</si>
  <si>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</si>
  <si>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</si>
  <si>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</si>
  <si>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</si>
  <si>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</si>
  <si>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</si>
  <si>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</si>
  <si>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</si>
  <si>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</si>
  <si>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</si>
  <si>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</si>
  <si>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</si>
  <si>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</si>
  <si>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</si>
  <si>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</si>
  <si>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</si>
  <si>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</si>
  <si>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</si>
  <si>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</si>
  <si>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</si>
  <si>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</si>
  <si>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</si>
  <si>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</si>
  <si>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</si>
  <si>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</si>
  <si>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</si>
  <si>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</si>
  <si>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</si>
  <si>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</si>
  <si>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</si>
  <si>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</si>
  <si>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</si>
  <si>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</si>
  <si>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</si>
  <si>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</si>
  <si>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</si>
  <si>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</si>
  <si>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</si>
  <si>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</si>
  <si>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</si>
  <si>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</si>
  <si>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</si>
  <si>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</si>
  <si>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</si>
  <si>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</si>
  <si>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</si>
  <si>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</si>
  <si>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</si>
  <si>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</si>
  <si>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</si>
  <si>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</si>
  <si>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</si>
  <si>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</si>
  <si>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</si>
  <si>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</si>
  <si>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</si>
  <si>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</si>
  <si>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</si>
  <si>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</si>
  <si>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</si>
  <si>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</si>
  <si>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</si>
  <si>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</si>
  <si>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</si>
  <si>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</si>
  <si>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</si>
  <si>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</si>
  <si>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</si>
  <si>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</si>
  <si>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</si>
  <si>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</si>
  <si>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</si>
  <si>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</si>
  <si>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</si>
  <si>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</si>
  <si>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</si>
  <si>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</si>
  <si>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</si>
  <si>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</si>
  <si>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</si>
  <si>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</si>
  <si>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</si>
  <si>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</si>
  <si>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</si>
  <si>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</si>
  <si>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</si>
  <si>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</si>
  <si>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</si>
  <si>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</si>
  <si>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</si>
  <si>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</si>
  <si>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</si>
  <si>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</si>
  <si>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</si>
  <si>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</si>
  <si>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</si>
  <si>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</si>
  <si>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</si>
  <si>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</si>
  <si>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</si>
  <si>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</si>
  <si>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</si>
  <si>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</si>
  <si>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</si>
  <si>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</si>
  <si>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</si>
  <si>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</si>
  <si>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</si>
  <si>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</si>
  <si>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</si>
  <si>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</si>
  <si>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</si>
  <si>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</si>
  <si>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</si>
  <si>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</si>
  <si>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</si>
  <si>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</si>
  <si>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</si>
  <si>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</si>
  <si>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</si>
  <si>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</si>
  <si>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</si>
  <si>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</si>
  <si>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</si>
  <si>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</si>
  <si>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</si>
  <si>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</si>
  <si>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</si>
  <si>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</si>
  <si>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</si>
  <si>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</si>
  <si>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</si>
  <si>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</si>
  <si>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</si>
  <si>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</si>
  <si>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</si>
  <si>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</si>
  <si>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</si>
  <si>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</si>
  <si>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</si>
  <si>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</si>
  <si>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</si>
  <si>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</si>
  <si>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</si>
  <si>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</si>
  <si>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</si>
  <si>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</si>
  <si>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</si>
  <si>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</si>
  <si>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</si>
  <si>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</si>
  <si>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</si>
  <si>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</si>
  <si>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</si>
  <si>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</si>
  <si>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</si>
  <si>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</si>
  <si>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</si>
  <si>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</si>
  <si>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</si>
  <si>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</si>
  <si>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</si>
  <si>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</si>
  <si>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</si>
  <si>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</si>
  <si>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</si>
  <si>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</si>
  <si>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</si>
  <si>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</si>
  <si>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</si>
  <si>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</si>
  <si>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</si>
  <si>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</si>
  <si>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</si>
  <si>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</si>
  <si>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</si>
  <si>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</si>
  <si>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</si>
  <si>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</si>
  <si>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</si>
  <si>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</si>
  <si>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</si>
  <si>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</si>
  <si>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</si>
  <si>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</si>
  <si>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</si>
  <si>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</si>
  <si>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</si>
  <si>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</si>
  <si>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</si>
  <si>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</si>
  <si>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</si>
  <si>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</si>
  <si>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</si>
  <si>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</si>
  <si>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</si>
  <si>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</si>
  <si>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</si>
  <si>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</si>
  <si>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</si>
  <si>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</si>
  <si>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</si>
  <si>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</si>
  <si>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</si>
  <si>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</si>
  <si>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</si>
  <si>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</si>
  <si>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</si>
  <si>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</si>
  <si>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</si>
  <si>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</si>
  <si>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</si>
  <si>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</si>
  <si>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</si>
  <si>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</si>
  <si>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</si>
  <si>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</si>
  <si>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</si>
  <si>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</si>
  <si>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</si>
  <si>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</si>
  <si>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</si>
  <si>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</si>
  <si>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</si>
  <si>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</si>
  <si>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</si>
  <si>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</si>
  <si>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</si>
  <si>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</si>
  <si>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</si>
  <si>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</si>
  <si>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</si>
  <si>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</si>
  <si>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</si>
  <si>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</si>
  <si>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</si>
  <si>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</si>
  <si>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</si>
  <si>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</si>
  <si>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</si>
  <si>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</si>
  <si>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</si>
  <si>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</si>
  <si>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</si>
  <si>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</si>
  <si>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</si>
  <si>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</si>
  <si>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</si>
  <si>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</si>
  <si>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</si>
  <si>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</si>
  <si>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</si>
  <si>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</si>
  <si>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</si>
  <si>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</si>
  <si>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</si>
  <si>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</si>
  <si>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</si>
  <si>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</si>
  <si>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</si>
  <si>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</si>
  <si>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</si>
  <si>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</si>
  <si>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</si>
  <si>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</si>
  <si>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</si>
  <si>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</si>
  <si>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</si>
  <si>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</si>
  <si>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</si>
  <si>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</si>
  <si>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</si>
  <si>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</si>
  <si>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</si>
  <si>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</si>
  <si>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</si>
  <si>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</si>
  <si>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</si>
  <si>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</si>
  <si>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</si>
  <si>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</si>
  <si>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</si>
  <si>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</si>
  <si>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</si>
  <si>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</si>
  <si>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</si>
  <si>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</si>
  <si>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</si>
  <si>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</si>
  <si>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</si>
  <si>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</si>
  <si>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</si>
  <si>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</si>
  <si>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</si>
  <si>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</si>
  <si>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</si>
  <si>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</si>
  <si>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</si>
  <si>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</si>
  <si>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</si>
  <si>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</si>
  <si>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</si>
  <si>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</si>
  <si>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</si>
  <si>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</si>
  <si>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</si>
  <si>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</si>
  <si>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</si>
  <si>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</si>
  <si>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</si>
  <si>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</si>
  <si>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</si>
  <si>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</si>
  <si>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</si>
  <si>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</si>
  <si>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</si>
  <si>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</si>
  <si>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</si>
  <si>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</si>
  <si>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</si>
  <si>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</si>
  <si>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</si>
  <si>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</si>
  <si>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</si>
  <si>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</si>
  <si>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</si>
  <si>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</si>
  <si>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</si>
  <si>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</si>
  <si>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</si>
  <si>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</si>
  <si>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</si>
  <si>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</si>
  <si>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</si>
  <si>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</si>
  <si>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</si>
  <si>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</si>
  <si>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</si>
  <si>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</si>
  <si>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</si>
  <si>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</si>
  <si>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</si>
  <si>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</si>
  <si>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</si>
  <si>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</si>
  <si>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</si>
  <si>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</si>
  <si>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</si>
  <si>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</si>
  <si>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</si>
  <si>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</si>
  <si>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</si>
  <si>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</si>
  <si>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</si>
  <si>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</si>
  <si>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</si>
  <si>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</si>
  <si>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</si>
  <si>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</si>
  <si>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</si>
  <si>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</si>
  <si>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</si>
  <si>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</si>
  <si>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</si>
  <si>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</si>
  <si>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</si>
  <si>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</si>
  <si>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</si>
  <si>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</si>
  <si>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</si>
  <si>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</si>
  <si>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</si>
  <si>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</si>
  <si>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</si>
  <si>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</si>
  <si>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</si>
  <si>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</si>
  <si>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</si>
  <si>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</si>
  <si>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</si>
  <si>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</si>
  <si>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</si>
  <si>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</si>
  <si>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</si>
  <si>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</si>
  <si>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</si>
  <si>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</si>
  <si>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</si>
  <si>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</si>
  <si>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</si>
  <si>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</si>
  <si>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</si>
  <si>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</si>
  <si>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</si>
  <si>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</si>
  <si>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</si>
  <si>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</si>
  <si>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</si>
  <si>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</si>
  <si>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</si>
  <si>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</si>
  <si>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</si>
  <si>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</si>
  <si>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</si>
  <si>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</si>
  <si>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</si>
  <si>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</si>
  <si>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</si>
  <si>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</si>
  <si>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</si>
  <si>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</si>
  <si>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</si>
  <si>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</si>
  <si>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</si>
  <si>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</si>
  <si>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</si>
  <si>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</si>
  <si>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</si>
  <si>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</si>
  <si>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</si>
  <si>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</si>
  <si>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</si>
  <si>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</si>
  <si>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</si>
  <si>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</si>
  <si>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</si>
  <si>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</si>
  <si>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</si>
  <si>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</si>
  <si>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</si>
  <si>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</si>
  <si>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</si>
  <si>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</si>
  <si>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</si>
  <si>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</si>
  <si>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</si>
  <si>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</si>
  <si>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</si>
  <si>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</si>
  <si>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</si>
  <si>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</si>
  <si>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</si>
  <si>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</si>
  <si>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</si>
  <si>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</si>
  <si>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</si>
  <si>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</si>
  <si>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</si>
  <si>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</si>
  <si>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</si>
  <si>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</si>
  <si>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</si>
  <si>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</si>
  <si>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</si>
  <si>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</si>
  <si>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</si>
  <si>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</si>
  <si>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</si>
  <si>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</si>
  <si>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</si>
  <si>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</si>
  <si>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</si>
  <si>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</si>
  <si>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</si>
  <si>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</si>
  <si>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</si>
  <si>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</si>
  <si>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</si>
  <si>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</si>
  <si>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</si>
  <si>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</si>
  <si>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</si>
  <si>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</si>
  <si>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</si>
  <si>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</si>
  <si>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</si>
  <si>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</si>
  <si>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</si>
  <si>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</si>
  <si>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</si>
  <si>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</si>
  <si>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</si>
  <si>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</si>
  <si>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</si>
  <si>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</si>
  <si>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</si>
  <si>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</si>
  <si>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</si>
  <si>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</si>
  <si>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</si>
  <si>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</si>
  <si>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</si>
  <si>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</si>
  <si>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</si>
  <si>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</si>
  <si>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</si>
  <si>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</si>
  <si>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</si>
  <si>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</si>
  <si>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</si>
  <si>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</si>
  <si>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</si>
  <si>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</si>
  <si>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</si>
  <si>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</si>
  <si>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</si>
  <si>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</si>
  <si>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</si>
  <si>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</si>
  <si>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</si>
  <si>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</si>
  <si>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</si>
  <si>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</si>
  <si>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</si>
  <si>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</si>
  <si>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</si>
  <si>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</si>
  <si>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</si>
  <si>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</si>
  <si>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</si>
  <si>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</si>
  <si>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</si>
  <si>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</si>
  <si>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</si>
  <si>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</si>
  <si>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</si>
  <si>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</si>
  <si>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</si>
  <si>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</si>
  <si>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</si>
  <si>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</si>
  <si>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</si>
  <si>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</si>
  <si>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</si>
  <si>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</si>
  <si>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</si>
  <si>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</si>
  <si>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</si>
  <si>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</si>
  <si>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</si>
  <si>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</si>
  <si>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</si>
  <si>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</si>
  <si>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</si>
  <si>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</si>
  <si>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</si>
  <si>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</si>
  <si>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</si>
  <si>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</si>
  <si>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</si>
  <si>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</si>
  <si>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</si>
  <si>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</si>
  <si>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</si>
  <si>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</si>
  <si>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</si>
  <si>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</si>
  <si>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</si>
  <si>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</si>
  <si>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</si>
  <si>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</si>
  <si>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</si>
  <si>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</si>
  <si>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</si>
  <si>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</si>
  <si>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</si>
  <si>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</si>
  <si>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</si>
  <si>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</si>
  <si>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</si>
  <si>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</si>
  <si>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</si>
  <si>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</si>
  <si>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</si>
  <si>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</si>
  <si>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</si>
  <si>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</si>
  <si>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</si>
  <si>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</si>
  <si>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</si>
  <si>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</si>
  <si>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</si>
  <si>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</si>
  <si>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</si>
  <si>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</si>
  <si>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</si>
  <si>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</si>
  <si>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</si>
  <si>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</si>
  <si>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</si>
  <si>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</si>
  <si>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</si>
  <si>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</si>
  <si>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</si>
  <si>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</si>
  <si>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</si>
  <si>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</si>
  <si>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</si>
  <si>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</si>
  <si>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</si>
  <si>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</si>
  <si>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</si>
  <si>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</si>
  <si>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</si>
  <si>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</si>
  <si>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</si>
  <si>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</si>
  <si>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</si>
  <si>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</si>
  <si>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</si>
  <si>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</si>
  <si>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</si>
  <si>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</si>
  <si>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</si>
  <si>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</si>
  <si>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</si>
  <si>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</si>
  <si>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</si>
  <si>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</si>
  <si>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</si>
  <si>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</si>
  <si>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</si>
  <si>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</si>
  <si>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</si>
  <si>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</si>
  <si>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</si>
  <si>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</si>
  <si>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</si>
  <si>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</si>
  <si>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</si>
  <si>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</si>
  <si>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</si>
  <si>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</si>
  <si>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</si>
  <si>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</si>
  <si>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</si>
  <si>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</si>
  <si>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</si>
  <si>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</si>
  <si>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</si>
  <si>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</si>
  <si>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</si>
  <si>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</si>
  <si>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</si>
  <si>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</si>
  <si>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</si>
  <si>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</si>
  <si>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</si>
  <si>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</si>
  <si>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</si>
  <si>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</si>
  <si>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</si>
  <si>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</si>
  <si>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</si>
  <si>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</si>
  <si>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</si>
  <si>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</si>
  <si>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</si>
  <si>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</si>
  <si>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</si>
  <si>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</si>
  <si>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</si>
  <si>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</si>
  <si>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</si>
  <si>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</si>
  <si>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</si>
  <si>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</si>
  <si>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</si>
  <si>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</si>
  <si>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</si>
  <si>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</si>
  <si>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</si>
  <si>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</si>
  <si>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</si>
  <si>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</si>
  <si>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</si>
  <si>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</si>
  <si>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</si>
  <si>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</si>
  <si>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</si>
  <si>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</si>
  <si>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</si>
  <si>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</si>
  <si>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</si>
  <si>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</si>
  <si>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</si>
  <si>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</si>
  <si>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</si>
  <si>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</si>
  <si>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</si>
  <si>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</si>
  <si>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</si>
  <si>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</si>
  <si>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</si>
  <si>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</si>
  <si>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</si>
  <si>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</si>
  <si>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</si>
  <si>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</si>
  <si>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</si>
  <si>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</si>
  <si>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</si>
  <si>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</si>
  <si>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</si>
  <si>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</si>
  <si>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</si>
  <si>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</si>
  <si>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</si>
  <si>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</si>
  <si>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</si>
  <si>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</si>
  <si>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</si>
  <si>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</si>
  <si>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</si>
  <si>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</si>
  <si>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</si>
  <si>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</si>
  <si>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</si>
  <si>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</si>
  <si>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</si>
  <si>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</si>
  <si>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</si>
  <si>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</si>
  <si>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</si>
  <si>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</si>
  <si>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</si>
  <si>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</si>
  <si>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</si>
  <si>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</si>
  <si>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</si>
  <si>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</si>
  <si>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</si>
  <si>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</si>
  <si>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</si>
  <si>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</si>
  <si>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</si>
  <si>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</si>
  <si>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</si>
  <si>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</si>
  <si>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</si>
  <si>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</si>
  <si>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</si>
  <si>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</si>
  <si>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</si>
  <si>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</si>
  <si>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</si>
  <si>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</si>
  <si>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</si>
  <si>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</si>
  <si>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</si>
  <si>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</si>
  <si>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</si>
  <si>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</si>
  <si>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</si>
  <si>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</si>
  <si>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</si>
  <si>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</si>
  <si>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</si>
  <si>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</si>
  <si>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</si>
  <si>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</si>
  <si>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</si>
  <si>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</si>
  <si>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</si>
  <si>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</si>
  <si>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</si>
  <si>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</si>
  <si>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</si>
  <si>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</si>
  <si>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</si>
  <si>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</si>
  <si>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</si>
  <si>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</si>
  <si>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</si>
  <si>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</si>
  <si>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</si>
  <si>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</si>
  <si>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</si>
  <si>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</si>
  <si>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</si>
  <si>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</si>
  <si>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</si>
  <si>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</si>
  <si>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</si>
  <si>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</si>
  <si>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</si>
  <si>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</si>
  <si>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</si>
  <si>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</si>
  <si>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</si>
  <si>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</si>
  <si>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</si>
  <si>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</si>
  <si>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</si>
  <si>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</si>
  <si>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</si>
  <si>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</si>
  <si>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</si>
  <si>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</si>
  <si>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</si>
  <si>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</si>
  <si>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</si>
  <si>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</si>
  <si>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</si>
  <si>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</si>
  <si>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</si>
  <si>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</si>
  <si>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</si>
  <si>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</si>
  <si>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</si>
  <si>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</si>
  <si>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</si>
  <si>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</si>
  <si>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</si>
  <si>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</si>
  <si>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</si>
  <si>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</si>
  <si>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</si>
  <si>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</si>
  <si>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</si>
  <si>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</si>
  <si>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</si>
  <si>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</si>
  <si>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</si>
  <si>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</si>
  <si>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</si>
  <si>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</si>
  <si>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</si>
  <si>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</si>
  <si>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</si>
  <si>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</si>
  <si>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</si>
  <si>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</si>
  <si>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</si>
  <si>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</si>
  <si>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</si>
  <si>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</si>
  <si>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</si>
  <si>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</si>
  <si>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</si>
  <si>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</si>
  <si>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</si>
  <si>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</si>
  <si>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</si>
  <si>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</si>
  <si>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</si>
  <si>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</si>
  <si>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</si>
  <si>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</si>
  <si>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</si>
  <si>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</si>
  <si>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</si>
  <si>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</si>
  <si>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</si>
  <si>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</si>
  <si>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</si>
  <si>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</si>
  <si>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</si>
  <si>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</si>
  <si>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</si>
  <si>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</si>
  <si>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</si>
  <si>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</si>
  <si>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</si>
  <si>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</si>
  <si>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</si>
  <si>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</si>
  <si>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</si>
  <si>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</si>
  <si>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</si>
  <si>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</si>
  <si>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</si>
  <si>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</si>
  <si>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</si>
  <si>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</si>
  <si>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</si>
  <si>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</si>
  <si>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</si>
  <si>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</si>
  <si>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</si>
  <si>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</si>
  <si>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</si>
  <si>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</si>
  <si>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</si>
  <si>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</si>
  <si>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</si>
  <si>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</si>
  <si>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</si>
  <si>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</si>
  <si>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</si>
  <si>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</si>
  <si>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</si>
  <si>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</si>
  <si>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</si>
  <si>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</si>
  <si>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</si>
  <si>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</si>
  <si>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</si>
  <si>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</si>
  <si>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</si>
  <si>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</si>
  <si>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</si>
  <si>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</si>
  <si>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</si>
  <si>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</si>
  <si>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</si>
  <si>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</si>
  <si>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</si>
  <si>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</si>
  <si>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</si>
  <si>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</si>
  <si>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</si>
  <si>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</si>
  <si>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</si>
  <si>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</si>
  <si>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</si>
  <si>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</si>
  <si>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</si>
  <si>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</si>
  <si>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</si>
  <si>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</si>
  <si>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</si>
  <si>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</si>
  <si>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</si>
  <si>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</si>
  <si>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</si>
  <si>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</si>
  <si>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</si>
  <si>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</si>
  <si>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</si>
  <si>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</si>
  <si>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</si>
  <si>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</si>
  <si>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</si>
  <si>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</si>
  <si>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</si>
  <si>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</si>
  <si>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</si>
  <si>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</si>
  <si>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</si>
  <si>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</si>
  <si>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</si>
  <si>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</si>
  <si>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</si>
  <si>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</si>
  <si>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</si>
  <si>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</si>
  <si>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</si>
  <si>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</si>
  <si>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</si>
  <si>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</si>
  <si>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</si>
  <si>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</si>
  <si>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</si>
  <si>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</si>
  <si>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</si>
  <si>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</si>
  <si>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</si>
  <si>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</si>
  <si>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</si>
  <si>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</si>
  <si>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</si>
  <si>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</si>
  <si>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</si>
  <si>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</si>
  <si>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</si>
  <si>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</si>
  <si>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</si>
  <si>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</si>
  <si>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</si>
  <si>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</si>
  <si>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</si>
  <si>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</si>
  <si>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</si>
  <si>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</si>
  <si>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</si>
  <si>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</si>
  <si>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</si>
  <si>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</si>
  <si>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</si>
  <si>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</si>
  <si>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</si>
  <si>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</si>
  <si>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</si>
  <si>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</si>
  <si>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</si>
  <si>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</si>
  <si>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</si>
  <si>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</si>
  <si>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</si>
  <si>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</si>
  <si>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</si>
  <si>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</si>
  <si>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</si>
  <si>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</si>
  <si>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</si>
  <si>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</si>
  <si>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</si>
  <si>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</si>
  <si>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</si>
  <si>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</si>
  <si>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</si>
  <si>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</si>
  <si>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</si>
  <si>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</si>
  <si>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</si>
  <si>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</si>
  <si>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</si>
  <si>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</si>
  <si>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</si>
  <si>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</si>
  <si>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</si>
  <si>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</si>
  <si>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</si>
  <si>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</si>
  <si>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</si>
  <si>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</si>
  <si>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</si>
  <si>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</si>
  <si>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</si>
  <si>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</si>
  <si>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</si>
  <si>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</si>
  <si>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</si>
  <si>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</si>
  <si>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</si>
  <si>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</si>
  <si>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</si>
  <si>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</si>
  <si>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</si>
  <si>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</si>
  <si>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</si>
  <si>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</si>
  <si>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</si>
  <si>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</si>
  <si>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</si>
  <si>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</si>
  <si>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</si>
  <si>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</si>
  <si>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</si>
  <si>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</si>
  <si>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</si>
  <si>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</si>
  <si>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</si>
  <si>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</si>
  <si>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</si>
  <si>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</si>
  <si>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</si>
  <si>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</si>
  <si>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</si>
  <si>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</si>
  <si>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</si>
  <si>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</si>
  <si>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</si>
  <si>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</si>
  <si>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</si>
  <si>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</si>
  <si>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</si>
  <si>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</si>
  <si>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</si>
  <si>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</si>
  <si>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</si>
  <si>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</si>
  <si>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</si>
  <si>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</si>
  <si>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</si>
  <si>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</si>
  <si>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</si>
  <si>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</si>
  <si>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</si>
  <si>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</si>
  <si>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</si>
  <si>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</si>
  <si>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</si>
  <si>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</si>
  <si>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</si>
  <si>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</si>
  <si>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</si>
  <si>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</si>
  <si>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</si>
  <si>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</si>
  <si>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</si>
  <si>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</si>
  <si>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</si>
  <si>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</si>
  <si>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</si>
  <si>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</si>
  <si>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</si>
  <si>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</si>
  <si>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</si>
  <si>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</si>
  <si>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</si>
  <si>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</si>
  <si>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</si>
  <si>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</si>
  <si>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</si>
  <si>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</si>
  <si>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</si>
  <si>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</si>
  <si>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</si>
  <si>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</si>
  <si>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</si>
  <si>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</si>
  <si>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</si>
  <si>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</si>
  <si>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</si>
  <si>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</si>
  <si>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</si>
  <si>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</si>
  <si>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</si>
  <si>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</si>
  <si>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</si>
  <si>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</si>
  <si>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</si>
  <si>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</si>
  <si>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</si>
  <si>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</si>
  <si>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</si>
  <si>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</si>
  <si>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</si>
  <si>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</si>
  <si>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</si>
  <si>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</si>
  <si>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</si>
  <si>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</si>
  <si>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</si>
  <si>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</si>
  <si>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</si>
  <si>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</si>
  <si>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</si>
  <si>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</si>
  <si>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</si>
  <si>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</si>
  <si>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</si>
  <si>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</si>
  <si>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</si>
  <si>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</si>
  <si>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</si>
  <si>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</si>
  <si>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</si>
  <si>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</si>
  <si>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</si>
  <si>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</si>
  <si>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</si>
  <si>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</si>
  <si>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</si>
  <si>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</si>
  <si>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</si>
  <si>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</si>
  <si>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</si>
  <si>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</si>
  <si>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</si>
  <si>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</si>
  <si>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</si>
  <si>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</si>
  <si>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</si>
  <si>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</si>
  <si>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</si>
  <si>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</si>
  <si>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</si>
  <si>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</si>
  <si>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</si>
  <si>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</si>
  <si>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</si>
  <si>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</si>
  <si>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</si>
  <si>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</si>
  <si>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</si>
  <si>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</si>
  <si>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</si>
  <si>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</si>
  <si>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</si>
  <si>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</si>
  <si>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</si>
  <si>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</si>
  <si>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</si>
  <si>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</si>
  <si>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</si>
  <si>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</si>
  <si>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</si>
  <si>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</si>
  <si>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</si>
  <si>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</si>
  <si>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</si>
  <si>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</si>
  <si>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</si>
  <si>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</si>
  <si>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</si>
  <si>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</si>
  <si>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</si>
  <si>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</si>
  <si>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</si>
  <si>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</si>
  <si>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</si>
  <si>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</si>
  <si>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</si>
  <si>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</si>
  <si>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</si>
  <si>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</si>
  <si>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</si>
  <si>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</si>
  <si>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</si>
  <si>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</si>
  <si>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</si>
  <si>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</si>
  <si>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</si>
  <si>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</si>
  <si>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</si>
  <si>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</si>
  <si>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</si>
  <si>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</si>
  <si>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</si>
  <si>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</si>
  <si>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</si>
  <si>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</si>
  <si>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</si>
  <si>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</si>
  <si>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</si>
  <si>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</si>
  <si>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</si>
  <si>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</si>
  <si>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</si>
  <si>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</si>
  <si>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</si>
  <si>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</si>
  <si>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</si>
  <si>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</si>
  <si>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</si>
  <si>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</si>
  <si>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</si>
  <si>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</si>
  <si>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</si>
  <si>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</si>
  <si>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</si>
  <si>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</si>
  <si>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</si>
  <si>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</si>
  <si>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</si>
  <si>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</si>
  <si>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</si>
  <si>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</si>
  <si>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</si>
  <si>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</si>
  <si>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</si>
  <si>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</si>
  <si>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</si>
  <si>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</si>
  <si>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</si>
  <si>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</si>
  <si>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</si>
  <si>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</si>
  <si>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</si>
  <si>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</si>
  <si>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</si>
  <si>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</si>
  <si>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</si>
  <si>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</si>
  <si>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</si>
  <si>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</si>
  <si>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</si>
  <si>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</si>
  <si>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</si>
  <si>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</si>
  <si>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</si>
  <si>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</si>
  <si>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</si>
  <si>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</si>
  <si>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</si>
  <si>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</si>
  <si>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</si>
  <si>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</si>
  <si>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</si>
  <si>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</si>
  <si>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</si>
  <si>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</si>
  <si>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</si>
  <si>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</si>
  <si>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</si>
  <si>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</si>
  <si>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</si>
  <si>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</si>
  <si>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</si>
  <si>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</si>
  <si>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</si>
  <si>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</si>
  <si>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</si>
  <si>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</si>
  <si>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</si>
  <si>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</si>
  <si>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</si>
  <si>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</si>
  <si>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</si>
  <si>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</si>
  <si>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</si>
  <si>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</si>
  <si>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</si>
  <si>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</si>
  <si>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</si>
  <si>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</si>
  <si>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</si>
  <si>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</si>
  <si>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</si>
  <si>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</si>
  <si>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</si>
  <si>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</si>
  <si>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</si>
  <si>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</si>
  <si>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</si>
  <si>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</si>
  <si>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</si>
  <si>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</si>
  <si>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</si>
  <si>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</si>
  <si>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</si>
  <si>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</si>
  <si>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</si>
  <si>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</si>
  <si>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</si>
  <si>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</si>
  <si>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</si>
  <si>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</si>
  <si>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</si>
  <si>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</si>
  <si>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</si>
  <si>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</si>
  <si>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</si>
  <si>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</si>
  <si>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</si>
  <si>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</si>
  <si>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</si>
  <si>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</si>
  <si>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</si>
  <si>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</si>
  <si>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</si>
  <si>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</si>
  <si>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</si>
  <si>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</si>
  <si>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</si>
  <si>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</si>
  <si>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</si>
  <si>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</si>
  <si>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</si>
  <si>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</si>
  <si>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</si>
  <si>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</si>
  <si>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</si>
  <si>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</si>
  <si>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</si>
  <si>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</si>
  <si>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</si>
  <si>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</si>
  <si>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</si>
  <si>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</si>
  <si>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</si>
  <si>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</si>
  <si>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</si>
  <si>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</si>
  <si>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</si>
  <si>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</si>
  <si>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</si>
  <si>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</si>
  <si>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</si>
  <si>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</si>
  <si>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</si>
  <si>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</si>
  <si>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</si>
  <si>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</si>
  <si>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</si>
  <si>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</si>
  <si>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</si>
  <si>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</si>
  <si>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</si>
  <si>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</si>
  <si>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</si>
  <si>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</si>
  <si>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</si>
  <si>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</si>
  <si>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</si>
  <si>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</si>
  <si>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</si>
  <si>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</si>
  <si>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</si>
  <si>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</si>
  <si>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</si>
  <si>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</si>
  <si>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</si>
  <si>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</si>
  <si>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</si>
  <si>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</si>
  <si>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</si>
  <si>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</si>
  <si>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</si>
  <si>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</si>
  <si>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</si>
  <si>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</si>
  <si>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</si>
  <si>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</si>
  <si>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</si>
  <si>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</si>
  <si>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</si>
  <si>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</si>
  <si>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</si>
  <si>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</si>
  <si>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</si>
  <si>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</si>
  <si>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11-0507-2020</t>
  </si>
  <si>
    <t>11-1501-2020</t>
  </si>
  <si>
    <t>11-1060-2020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</si>
  <si>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</si>
  <si>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</si>
  <si>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</si>
  <si>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</si>
  <si>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</si>
  <si>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6906600 Ext 104 - 3126833255- 3133270469</t>
  </si>
  <si>
    <t>fundacion@celestinfreinet.edu.co</t>
  </si>
  <si>
    <t>2021-11-50000018</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</si>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</sst>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6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0" fontId="31" fillId="0" borderId="0" xfId="0" applyFont="1"/>
    <xf numFmtId="167" fontId="3" fillId="3" borderId="1" xfId="1"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191" t="s">
        <v>2640</v>
      </c>
      <c r="M2" s="191"/>
      <c r="N2" s="199" t="s">
        <v>2641</v>
      </c>
      <c r="O2" s="200"/>
    </row>
    <row r="3" spans="1:20" ht="33" customHeight="1" x14ac:dyDescent="0.25">
      <c r="A3" s="9"/>
      <c r="B3" s="8"/>
      <c r="C3" s="217"/>
      <c r="D3" s="218"/>
      <c r="E3" s="218"/>
      <c r="F3" s="218"/>
      <c r="G3" s="218"/>
      <c r="H3" s="218"/>
      <c r="I3" s="218"/>
      <c r="J3" s="218"/>
      <c r="K3" s="218"/>
      <c r="L3" s="201" t="s">
        <v>1</v>
      </c>
      <c r="M3" s="201"/>
      <c r="N3" s="201" t="s">
        <v>2642</v>
      </c>
      <c r="O3" s="203"/>
    </row>
    <row r="4" spans="1:20" ht="24.75" customHeight="1" thickBot="1" x14ac:dyDescent="0.3">
      <c r="A4" s="10"/>
      <c r="B4" s="12"/>
      <c r="C4" s="219"/>
      <c r="D4" s="220"/>
      <c r="E4" s="220"/>
      <c r="F4" s="220"/>
      <c r="G4" s="220"/>
      <c r="H4" s="220"/>
      <c r="I4" s="220"/>
      <c r="J4" s="220"/>
      <c r="K4" s="220"/>
      <c r="L4" s="204" t="s">
        <v>0</v>
      </c>
      <c r="M4" s="204"/>
      <c r="N4" s="204"/>
      <c r="O4" s="20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2" t="s">
        <v>2638</v>
      </c>
      <c r="B6" s="193"/>
      <c r="C6" s="193"/>
      <c r="D6" s="193"/>
      <c r="E6" s="193"/>
      <c r="F6" s="193"/>
      <c r="G6" s="193"/>
      <c r="H6" s="193"/>
      <c r="I6" s="193"/>
      <c r="J6" s="193"/>
      <c r="K6" s="193"/>
      <c r="L6" s="193"/>
      <c r="M6" s="193"/>
      <c r="N6" s="193"/>
      <c r="O6" s="19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95" t="str">
        <f>HYPERLINK("#MI_Oferente_Singular!A114","CAPACIDAD RESIDUAL")</f>
        <v>CAPACIDAD RESIDUAL</v>
      </c>
      <c r="F8" s="196"/>
      <c r="G8" s="19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95" t="str">
        <f>HYPERLINK("#MI_Oferente_Singular!A162","TALENTO HUMANO")</f>
        <v>TALENTO HUMANO</v>
      </c>
      <c r="F9" s="196"/>
      <c r="G9" s="19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95" t="str">
        <f>HYPERLINK("#MI_Oferente_Singular!F162","INFRAESTRUCTURA")</f>
        <v>INFRAESTRUCTURA</v>
      </c>
      <c r="F10" s="196"/>
      <c r="G10" s="19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2693</v>
      </c>
      <c r="D15" s="35"/>
      <c r="E15" s="35"/>
      <c r="F15" s="5"/>
      <c r="G15" s="32" t="s">
        <v>1168</v>
      </c>
      <c r="H15" s="103" t="s">
        <v>187</v>
      </c>
      <c r="I15" s="32" t="s">
        <v>2624</v>
      </c>
      <c r="J15" s="108" t="s">
        <v>2626</v>
      </c>
      <c r="L15" s="221" t="s">
        <v>8</v>
      </c>
      <c r="M15" s="221"/>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2" t="s">
        <v>21</v>
      </c>
      <c r="B17" s="193"/>
      <c r="C17" s="193"/>
      <c r="D17" s="193"/>
      <c r="E17" s="193"/>
      <c r="F17" s="193"/>
      <c r="G17" s="193"/>
      <c r="H17" s="192" t="s">
        <v>12</v>
      </c>
      <c r="I17" s="193"/>
      <c r="J17" s="193"/>
      <c r="K17" s="193"/>
      <c r="L17" s="193"/>
      <c r="M17" s="193"/>
      <c r="N17" s="193"/>
      <c r="O17" s="19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8"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198"/>
      <c r="I20" s="146" t="s">
        <v>1156</v>
      </c>
      <c r="J20" s="147" t="s">
        <v>194</v>
      </c>
      <c r="K20" s="148">
        <v>357576200</v>
      </c>
      <c r="L20" s="149"/>
      <c r="M20" s="149">
        <v>44561</v>
      </c>
      <c r="N20" s="133">
        <f>+(M20-L20)/30</f>
        <v>1485.3666666666666</v>
      </c>
      <c r="O20" s="136"/>
      <c r="U20" s="132"/>
      <c r="V20" s="105">
        <f ca="1">NOW()</f>
        <v>44193.974800231481</v>
      </c>
      <c r="W20" s="105">
        <f ca="1">NOW()</f>
        <v>44193.974800231481</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22" t="s">
        <v>2</v>
      </c>
      <c r="C37" s="222"/>
      <c r="D37" s="222"/>
      <c r="E37" s="222"/>
      <c r="F37" s="222"/>
      <c r="G37" s="5"/>
      <c r="H37" s="127"/>
      <c r="I37" s="128"/>
      <c r="J37" s="128"/>
      <c r="K37" s="128"/>
      <c r="L37" s="128"/>
      <c r="M37" s="128"/>
      <c r="N37" s="128"/>
      <c r="O37" s="129"/>
    </row>
    <row r="38" spans="1:16" ht="21" customHeight="1" x14ac:dyDescent="0.25">
      <c r="A38" s="9"/>
      <c r="B38" s="190" t="str">
        <f>VLOOKUP(B20,EAS!A2:B1439,2,0)</f>
        <v>FUNDACION CELESTIN FREINET</v>
      </c>
      <c r="C38" s="190"/>
      <c r="D38" s="190"/>
      <c r="E38" s="190"/>
      <c r="F38" s="190"/>
      <c r="G38" s="5"/>
      <c r="H38" s="130"/>
      <c r="I38" s="202" t="s">
        <v>7</v>
      </c>
      <c r="J38" s="202"/>
      <c r="K38" s="202"/>
      <c r="L38" s="202"/>
      <c r="M38" s="202"/>
      <c r="N38" s="202"/>
      <c r="O38" s="131"/>
    </row>
    <row r="39" spans="1:16" ht="42.95" customHeight="1" thickBot="1" x14ac:dyDescent="0.3">
      <c r="A39" s="10"/>
      <c r="B39" s="11"/>
      <c r="C39" s="11"/>
      <c r="D39" s="11"/>
      <c r="E39" s="11"/>
      <c r="F39" s="11"/>
      <c r="G39" s="11"/>
      <c r="H39" s="10"/>
      <c r="I39" s="234" t="s">
        <v>2694</v>
      </c>
      <c r="J39" s="234"/>
      <c r="K39" s="234"/>
      <c r="L39" s="234"/>
      <c r="M39" s="234"/>
      <c r="N39" s="234"/>
      <c r="O39" s="12"/>
    </row>
    <row r="40" spans="1:16" ht="15.75" thickBot="1" x14ac:dyDescent="0.3"/>
    <row r="41" spans="1:16" s="19" customFormat="1" ht="31.5" customHeight="1" thickBot="1" x14ac:dyDescent="0.3">
      <c r="A41" s="192" t="s">
        <v>3</v>
      </c>
      <c r="B41" s="193"/>
      <c r="C41" s="193"/>
      <c r="D41" s="193"/>
      <c r="E41" s="193"/>
      <c r="F41" s="193"/>
      <c r="G41" s="193"/>
      <c r="H41" s="193"/>
      <c r="I41" s="193"/>
      <c r="J41" s="193"/>
      <c r="K41" s="193"/>
      <c r="L41" s="193"/>
      <c r="M41" s="193"/>
      <c r="N41" s="193"/>
      <c r="O41" s="194"/>
      <c r="P41" s="76"/>
    </row>
    <row r="42" spans="1:16" ht="8.25" customHeight="1" thickBot="1" x14ac:dyDescent="0.3"/>
    <row r="43" spans="1:16" s="19" customFormat="1" ht="31.5" customHeight="1" thickBot="1" x14ac:dyDescent="0.3">
      <c r="A43" s="236" t="s">
        <v>4</v>
      </c>
      <c r="B43" s="237"/>
      <c r="C43" s="237"/>
      <c r="D43" s="237"/>
      <c r="E43" s="237"/>
      <c r="F43" s="237"/>
      <c r="G43" s="237"/>
      <c r="H43" s="237"/>
      <c r="I43" s="237"/>
      <c r="J43" s="237"/>
      <c r="K43" s="237"/>
      <c r="L43" s="237"/>
      <c r="M43" s="237"/>
      <c r="N43" s="237"/>
      <c r="O43" s="238"/>
      <c r="P43" s="76"/>
    </row>
    <row r="44" spans="1:16" ht="15" customHeight="1" x14ac:dyDescent="0.25">
      <c r="A44" s="239" t="s">
        <v>2654</v>
      </c>
      <c r="B44" s="240"/>
      <c r="C44" s="240"/>
      <c r="D44" s="240"/>
      <c r="E44" s="240"/>
      <c r="F44" s="240"/>
      <c r="G44" s="240"/>
      <c r="H44" s="240"/>
      <c r="I44" s="240"/>
      <c r="J44" s="240"/>
      <c r="K44" s="240"/>
      <c r="L44" s="240"/>
      <c r="M44" s="240"/>
      <c r="N44" s="240"/>
      <c r="O44" s="241"/>
    </row>
    <row r="45" spans="1:16" x14ac:dyDescent="0.25">
      <c r="A45" s="242"/>
      <c r="B45" s="243"/>
      <c r="C45" s="243"/>
      <c r="D45" s="243"/>
      <c r="E45" s="243"/>
      <c r="F45" s="243"/>
      <c r="G45" s="243"/>
      <c r="H45" s="243"/>
      <c r="I45" s="243"/>
      <c r="J45" s="243"/>
      <c r="K45" s="243"/>
      <c r="L45" s="243"/>
      <c r="M45" s="243"/>
      <c r="N45" s="243"/>
      <c r="O45" s="24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6" t="s">
        <v>2633</v>
      </c>
      <c r="B109" s="237"/>
      <c r="C109" s="237"/>
      <c r="D109" s="237"/>
      <c r="E109" s="237"/>
      <c r="F109" s="237"/>
      <c r="G109" s="237"/>
      <c r="H109" s="237"/>
      <c r="I109" s="237"/>
      <c r="J109" s="237"/>
      <c r="K109" s="237"/>
      <c r="L109" s="237"/>
      <c r="M109" s="237"/>
      <c r="N109" s="237"/>
      <c r="O109" s="238"/>
      <c r="P109" s="76"/>
    </row>
    <row r="110" spans="1:16" ht="15" customHeight="1" x14ac:dyDescent="0.25">
      <c r="A110" s="239" t="s">
        <v>2655</v>
      </c>
      <c r="B110" s="240"/>
      <c r="C110" s="240"/>
      <c r="D110" s="240"/>
      <c r="E110" s="240"/>
      <c r="F110" s="240"/>
      <c r="G110" s="240"/>
      <c r="H110" s="240"/>
      <c r="I110" s="240"/>
      <c r="J110" s="240"/>
      <c r="K110" s="240"/>
      <c r="L110" s="240"/>
      <c r="M110" s="240"/>
      <c r="N110" s="240"/>
      <c r="O110" s="241"/>
    </row>
    <row r="111" spans="1:16" ht="15.75" thickBot="1" x14ac:dyDescent="0.3">
      <c r="A111" s="242"/>
      <c r="B111" s="243"/>
      <c r="C111" s="243"/>
      <c r="D111" s="243"/>
      <c r="E111" s="243"/>
      <c r="F111" s="243"/>
      <c r="G111" s="243"/>
      <c r="H111" s="243"/>
      <c r="I111" s="243"/>
      <c r="J111" s="243"/>
      <c r="K111" s="243"/>
      <c r="L111" s="243"/>
      <c r="M111" s="243"/>
      <c r="N111" s="243"/>
      <c r="O111" s="244"/>
    </row>
    <row r="112" spans="1:16" s="1" customFormat="1" ht="26.25" customHeight="1" thickBot="1" x14ac:dyDescent="0.3">
      <c r="I112" s="249" t="s">
        <v>9</v>
      </c>
      <c r="J112" s="250"/>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t="s">
        <v>2683</v>
      </c>
      <c r="E114" s="180">
        <v>43887</v>
      </c>
      <c r="F114" s="180">
        <v>44196</v>
      </c>
      <c r="G114" s="157">
        <f>IF(AND(E114&lt;&gt;"",F114&lt;&gt;""),((F114-E114)/30),"")</f>
        <v>10.3</v>
      </c>
      <c r="H114" s="181" t="s">
        <v>2686</v>
      </c>
      <c r="I114" s="121" t="s">
        <v>1156</v>
      </c>
      <c r="J114" s="121" t="s">
        <v>198</v>
      </c>
      <c r="K114" s="183">
        <v>950971224</v>
      </c>
      <c r="L114" s="100" t="e">
        <f>+IF(AND(K114&gt;0,O114="Ejecución"),(K114/877802)*Tabla28[[#This Row],[% participación]],IF(AND(K114&gt;0,O114&lt;&gt;"Ejecución"),"-",""))</f>
        <v>#VALUE!</v>
      </c>
      <c r="M114" s="124" t="s">
        <v>1148</v>
      </c>
      <c r="N114" s="170" t="str">
        <f>+IF(M118="No",1,IF(M118="Si","Ingrese %",""))</f>
        <v/>
      </c>
      <c r="O114" s="159" t="s">
        <v>1150</v>
      </c>
      <c r="P114" s="78"/>
    </row>
    <row r="115" spans="1:16" s="6" customFormat="1" ht="24.75" customHeight="1" x14ac:dyDescent="0.25">
      <c r="A115" s="141">
        <v>2</v>
      </c>
      <c r="B115" s="158" t="s">
        <v>2664</v>
      </c>
      <c r="C115" s="160" t="s">
        <v>31</v>
      </c>
      <c r="D115" s="63" t="s">
        <v>2685</v>
      </c>
      <c r="E115" s="180">
        <v>43922</v>
      </c>
      <c r="F115" s="180">
        <v>44165</v>
      </c>
      <c r="G115" s="157">
        <f t="shared" ref="G115:G116" si="4">IF(AND(E115&lt;&gt;"",F115&lt;&gt;""),((F115-E115)/30),"")</f>
        <v>8.1</v>
      </c>
      <c r="H115" s="181" t="s">
        <v>2687</v>
      </c>
      <c r="I115" s="63" t="s">
        <v>1156</v>
      </c>
      <c r="J115" s="63" t="s">
        <v>200</v>
      </c>
      <c r="K115" s="183">
        <v>64035443</v>
      </c>
      <c r="L115" s="100" t="e">
        <f>+IF(AND(K115&gt;0,O115="Ejecución"),(K115/877802)*Tabla28[[#This Row],[% participación]],IF(AND(K115&gt;0,O115&lt;&gt;"Ejecución"),"-",""))</f>
        <v>#VALUE!</v>
      </c>
      <c r="M115" s="65" t="s">
        <v>1148</v>
      </c>
      <c r="N115" s="170" t="str">
        <f>+IF(M118="No",1,IF(M118="Si","Ingrese %",""))</f>
        <v/>
      </c>
      <c r="O115" s="159" t="s">
        <v>1150</v>
      </c>
      <c r="P115" s="78"/>
    </row>
    <row r="116" spans="1:16" s="6" customFormat="1" ht="24.75" customHeight="1" x14ac:dyDescent="0.25">
      <c r="A116" s="141">
        <v>3</v>
      </c>
      <c r="B116" s="158" t="s">
        <v>2664</v>
      </c>
      <c r="C116" s="160" t="s">
        <v>31</v>
      </c>
      <c r="D116" s="63" t="s">
        <v>2684</v>
      </c>
      <c r="E116" s="143">
        <v>44166</v>
      </c>
      <c r="F116" s="143">
        <v>44773</v>
      </c>
      <c r="G116" s="157">
        <f t="shared" si="4"/>
        <v>20.233333333333334</v>
      </c>
      <c r="H116" s="182" t="s">
        <v>2688</v>
      </c>
      <c r="I116" s="63" t="s">
        <v>1156</v>
      </c>
      <c r="J116" s="63" t="s">
        <v>196</v>
      </c>
      <c r="K116" s="68">
        <v>1032165402</v>
      </c>
      <c r="L116" s="100" t="e">
        <f>+IF(AND(K116&gt;0,O116="Ejecución"),(K116/877802)*Tabla28[[#This Row],[% participación]],IF(AND(K116&gt;0,O116&lt;&gt;"Ejecución"),"-",""))</f>
        <v>#VALUE!</v>
      </c>
      <c r="M116" s="65" t="s">
        <v>1148</v>
      </c>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92" t="s">
        <v>13</v>
      </c>
      <c r="B162" s="193"/>
      <c r="C162" s="193"/>
      <c r="D162" s="193"/>
      <c r="E162" s="194"/>
      <c r="F162" s="193" t="s">
        <v>15</v>
      </c>
      <c r="G162" s="193"/>
      <c r="H162" s="193"/>
      <c r="I162" s="192" t="s">
        <v>16</v>
      </c>
      <c r="J162" s="193"/>
      <c r="K162" s="193"/>
      <c r="L162" s="193"/>
      <c r="M162" s="193"/>
      <c r="N162" s="193"/>
      <c r="O162" s="194"/>
      <c r="P162" s="76"/>
    </row>
    <row r="163" spans="1:28" ht="51.75" customHeight="1" x14ac:dyDescent="0.25">
      <c r="A163" s="251" t="s">
        <v>2659</v>
      </c>
      <c r="B163" s="252"/>
      <c r="C163" s="252"/>
      <c r="D163" s="252"/>
      <c r="E163" s="253"/>
      <c r="F163" s="254" t="s">
        <v>2660</v>
      </c>
      <c r="G163" s="254"/>
      <c r="H163" s="254"/>
      <c r="I163" s="251" t="s">
        <v>2630</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22" t="s">
        <v>2614</v>
      </c>
      <c r="C165" s="222"/>
      <c r="D165" s="222"/>
      <c r="E165" s="8"/>
      <c r="F165" s="5"/>
      <c r="G165" s="255" t="s">
        <v>2614</v>
      </c>
      <c r="H165" s="255"/>
      <c r="I165" s="256" t="s">
        <v>1164</v>
      </c>
      <c r="J165" s="257"/>
      <c r="K165" s="257"/>
      <c r="L165" s="257"/>
      <c r="M165" s="257"/>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58" t="s">
        <v>2643</v>
      </c>
      <c r="J167" s="259"/>
      <c r="K167" s="259"/>
      <c r="L167" s="259"/>
      <c r="M167" s="259"/>
      <c r="N167" s="259"/>
      <c r="O167" s="260"/>
      <c r="U167" s="51"/>
    </row>
    <row r="168" spans="1:28" x14ac:dyDescent="0.25">
      <c r="A168" s="9"/>
      <c r="B168" s="235" t="s">
        <v>2657</v>
      </c>
      <c r="C168" s="235"/>
      <c r="D168" s="235"/>
      <c r="E168" s="8"/>
      <c r="F168" s="5"/>
      <c r="H168" s="81" t="s">
        <v>2656</v>
      </c>
      <c r="I168" s="258"/>
      <c r="J168" s="259"/>
      <c r="K168" s="259"/>
      <c r="L168" s="259"/>
      <c r="M168" s="259"/>
      <c r="N168" s="259"/>
      <c r="O168" s="26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2" t="s">
        <v>2667</v>
      </c>
      <c r="B172" s="193"/>
      <c r="C172" s="193"/>
      <c r="D172" s="193"/>
      <c r="E172" s="193"/>
      <c r="F172" s="193"/>
      <c r="G172" s="193"/>
      <c r="H172" s="193"/>
      <c r="I172" s="193"/>
      <c r="J172" s="193"/>
      <c r="K172" s="193"/>
      <c r="L172" s="193"/>
      <c r="M172" s="193"/>
      <c r="N172" s="193"/>
      <c r="O172" s="194"/>
      <c r="P172" s="76"/>
    </row>
    <row r="173" spans="1:28" ht="15" customHeight="1" x14ac:dyDescent="0.25">
      <c r="A173" s="207" t="s">
        <v>2673</v>
      </c>
      <c r="B173" s="208"/>
      <c r="C173" s="208"/>
      <c r="D173" s="208"/>
      <c r="E173" s="208"/>
      <c r="F173" s="208"/>
      <c r="G173" s="208"/>
      <c r="H173" s="208"/>
      <c r="I173" s="208"/>
      <c r="J173" s="208"/>
      <c r="K173" s="208"/>
      <c r="L173" s="208"/>
      <c r="M173" s="208"/>
      <c r="N173" s="208"/>
      <c r="O173" s="209"/>
    </row>
    <row r="174" spans="1:28" ht="24" thickBot="1" x14ac:dyDescent="0.3">
      <c r="A174" s="210"/>
      <c r="B174" s="211"/>
      <c r="C174" s="211"/>
      <c r="D174" s="211"/>
      <c r="E174" s="211"/>
      <c r="F174" s="211"/>
      <c r="G174" s="211"/>
      <c r="H174" s="211"/>
      <c r="I174" s="211"/>
      <c r="J174" s="211"/>
      <c r="K174" s="211"/>
      <c r="L174" s="211"/>
      <c r="M174" s="211"/>
      <c r="N174" s="211"/>
      <c r="O174" s="21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230" t="s">
        <v>2674</v>
      </c>
      <c r="J176" s="231"/>
      <c r="K176" s="231"/>
      <c r="L176" s="231"/>
      <c r="M176" s="23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30" t="s">
        <v>2615</v>
      </c>
      <c r="F177" s="231"/>
      <c r="G177" s="232"/>
      <c r="H177" s="5"/>
      <c r="I177" s="224" t="s">
        <v>17</v>
      </c>
      <c r="J177" s="225"/>
      <c r="K177" s="225"/>
      <c r="L177" s="226"/>
      <c r="M177" s="261"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262"/>
      <c r="O178" s="8"/>
      <c r="Q178" s="19"/>
      <c r="R178" s="28" t="s">
        <v>2618</v>
      </c>
      <c r="S178" s="19"/>
      <c r="T178" s="19"/>
      <c r="U178" s="189" t="s">
        <v>1165</v>
      </c>
      <c r="V178" s="189"/>
      <c r="W178" s="189"/>
      <c r="X178" s="24">
        <v>0.02</v>
      </c>
      <c r="Y178" s="161"/>
      <c r="Z178" s="162" t="str">
        <f>IF(Y178&gt;0,SUM(E180+Y178),"")</f>
        <v/>
      </c>
      <c r="AA178" s="19"/>
      <c r="AB178" s="19"/>
    </row>
    <row r="179" spans="1:28" ht="23.25" x14ac:dyDescent="0.25">
      <c r="A179" s="9"/>
      <c r="B179" s="233" t="s">
        <v>2668</v>
      </c>
      <c r="C179" s="233"/>
      <c r="D179" s="233"/>
      <c r="E179" s="168">
        <v>0.02</v>
      </c>
      <c r="F179" s="167"/>
      <c r="G179" s="162" t="str">
        <f>IF(F179&gt;0,SUM(E179+F179),"")</f>
        <v/>
      </c>
      <c r="H179" s="5"/>
      <c r="I179" s="233" t="s">
        <v>2670</v>
      </c>
      <c r="J179" s="233"/>
      <c r="K179" s="233"/>
      <c r="L179" s="233"/>
      <c r="M179" s="169"/>
      <c r="O179" s="8"/>
      <c r="Q179" s="19"/>
      <c r="R179" s="156" t="str">
        <f>IF(M179&gt;0,SUM(L179+M179),"")</f>
        <v/>
      </c>
      <c r="T179" s="19"/>
      <c r="U179" s="189" t="s">
        <v>1166</v>
      </c>
      <c r="V179" s="189"/>
      <c r="W179" s="189"/>
      <c r="X179" s="24">
        <v>0.02</v>
      </c>
      <c r="Y179" s="161"/>
      <c r="Z179" s="162" t="str">
        <f>IF(Y179&gt;0,SUM(E181+Y179),"")</f>
        <v/>
      </c>
      <c r="AA179" s="19"/>
      <c r="AB179" s="19"/>
    </row>
    <row r="180" spans="1:28" ht="23.25" hidden="1" x14ac:dyDescent="0.25">
      <c r="A180" s="9"/>
      <c r="B180" s="213"/>
      <c r="C180" s="213"/>
      <c r="D180" s="213"/>
      <c r="E180" s="166"/>
      <c r="H180" s="5"/>
      <c r="I180" s="213"/>
      <c r="J180" s="213"/>
      <c r="K180" s="213"/>
      <c r="L180" s="213"/>
      <c r="M180" s="5"/>
      <c r="O180" s="8"/>
      <c r="Q180" s="19"/>
      <c r="R180" s="156" t="str">
        <f>IF(S180&gt;0,SUM(L180+S180),"")</f>
        <v/>
      </c>
      <c r="S180" s="161"/>
      <c r="T180" s="19"/>
      <c r="U180" s="189" t="s">
        <v>1167</v>
      </c>
      <c r="V180" s="189"/>
      <c r="W180" s="189"/>
      <c r="X180" s="24">
        <v>0.03</v>
      </c>
      <c r="Y180" s="161"/>
      <c r="Z180" s="162" t="str">
        <f>IF(Y180&gt;0,SUM(E182+Y180),"")</f>
        <v/>
      </c>
      <c r="AA180" s="19"/>
      <c r="AB180" s="19"/>
    </row>
    <row r="181" spans="1:28" ht="23.25" hidden="1" x14ac:dyDescent="0.25">
      <c r="A181" s="9"/>
      <c r="B181" s="213"/>
      <c r="C181" s="213"/>
      <c r="D181" s="213"/>
      <c r="E181" s="166"/>
      <c r="H181" s="5"/>
      <c r="I181" s="213"/>
      <c r="J181" s="213"/>
      <c r="K181" s="213"/>
      <c r="L181" s="213"/>
      <c r="M181" s="5"/>
      <c r="O181" s="8"/>
      <c r="Q181" s="19"/>
      <c r="R181" s="156" t="str">
        <f>IF(S181&gt;0,SUM(L181+S181),"")</f>
        <v/>
      </c>
      <c r="S181" s="161"/>
      <c r="T181" s="19"/>
      <c r="U181" s="19"/>
      <c r="V181" s="19"/>
      <c r="W181" s="19"/>
      <c r="X181" s="19"/>
      <c r="Y181" s="19"/>
      <c r="Z181" s="19"/>
      <c r="AA181" s="19"/>
      <c r="AB181" s="19"/>
    </row>
    <row r="182" spans="1:28" ht="23.25" hidden="1" x14ac:dyDescent="0.25">
      <c r="A182" s="9"/>
      <c r="B182" s="213"/>
      <c r="C182" s="213"/>
      <c r="D182" s="213"/>
      <c r="E182" s="166"/>
      <c r="H182" s="5"/>
      <c r="I182" s="213"/>
      <c r="J182" s="213"/>
      <c r="K182" s="213"/>
      <c r="L182" s="213"/>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13"/>
      <c r="J183" s="213"/>
      <c r="K183" s="213"/>
      <c r="L183" s="213"/>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14" t="s">
        <v>2628</v>
      </c>
      <c r="L185" s="214"/>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92" t="s">
        <v>18</v>
      </c>
      <c r="B188" s="193"/>
      <c r="C188" s="193"/>
      <c r="D188" s="193"/>
      <c r="E188" s="193"/>
      <c r="F188" s="193"/>
      <c r="G188" s="193"/>
      <c r="H188" s="193"/>
      <c r="I188" s="193"/>
      <c r="J188" s="193"/>
      <c r="K188" s="193"/>
      <c r="L188" s="193"/>
      <c r="M188" s="193"/>
      <c r="N188" s="193"/>
      <c r="O188" s="194"/>
      <c r="P188" s="76"/>
    </row>
    <row r="189" spans="1:28" ht="15" customHeight="1" x14ac:dyDescent="0.25">
      <c r="A189" s="207" t="s">
        <v>19</v>
      </c>
      <c r="B189" s="208"/>
      <c r="C189" s="208"/>
      <c r="D189" s="208"/>
      <c r="E189" s="208"/>
      <c r="F189" s="208"/>
      <c r="G189" s="208"/>
      <c r="H189" s="208"/>
      <c r="I189" s="208"/>
      <c r="J189" s="208"/>
      <c r="K189" s="208"/>
      <c r="L189" s="208"/>
      <c r="M189" s="208"/>
      <c r="N189" s="208"/>
      <c r="O189" s="209"/>
    </row>
    <row r="190" spans="1:28" ht="15.75" thickBot="1" x14ac:dyDescent="0.3">
      <c r="A190" s="210"/>
      <c r="B190" s="211"/>
      <c r="C190" s="211"/>
      <c r="D190" s="211"/>
      <c r="E190" s="211"/>
      <c r="F190" s="211"/>
      <c r="G190" s="211"/>
      <c r="H190" s="211"/>
      <c r="I190" s="211"/>
      <c r="J190" s="211"/>
      <c r="K190" s="211"/>
      <c r="L190" s="211"/>
      <c r="M190" s="211"/>
      <c r="N190" s="211"/>
      <c r="O190" s="21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48" t="s">
        <v>2636</v>
      </c>
      <c r="C192" s="248"/>
      <c r="E192" s="5" t="s">
        <v>20</v>
      </c>
      <c r="H192" s="26" t="s">
        <v>24</v>
      </c>
      <c r="J192" s="5" t="s">
        <v>2637</v>
      </c>
      <c r="K192" s="5"/>
      <c r="M192" s="5"/>
      <c r="N192" s="5"/>
      <c r="O192" s="8"/>
      <c r="Q192" s="151"/>
      <c r="R192" s="152"/>
      <c r="S192" s="152"/>
      <c r="T192" s="151"/>
    </row>
    <row r="193" spans="1:18" x14ac:dyDescent="0.25">
      <c r="A193" s="9"/>
      <c r="C193" s="184">
        <v>43797</v>
      </c>
      <c r="D193" s="5"/>
      <c r="E193" s="125">
        <v>4420</v>
      </c>
      <c r="F193" s="5"/>
      <c r="G193" s="5"/>
      <c r="H193" s="145" t="s">
        <v>2689</v>
      </c>
      <c r="J193" s="5"/>
      <c r="K193" s="185">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2" t="s">
        <v>29</v>
      </c>
      <c r="B197" s="193"/>
      <c r="C197" s="193"/>
      <c r="D197" s="193"/>
      <c r="E197" s="193"/>
      <c r="F197" s="193"/>
      <c r="G197" s="193"/>
      <c r="H197" s="193"/>
      <c r="I197" s="193"/>
      <c r="J197" s="193"/>
      <c r="K197" s="193"/>
      <c r="L197" s="193"/>
      <c r="M197" s="193"/>
      <c r="N197" s="193"/>
      <c r="O197" s="19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06" t="s">
        <v>2658</v>
      </c>
      <c r="C199" s="206"/>
      <c r="D199" s="206"/>
      <c r="E199" s="206"/>
      <c r="F199" s="206"/>
      <c r="G199" s="206"/>
      <c r="H199" s="206"/>
      <c r="I199" s="206"/>
      <c r="J199" s="206"/>
      <c r="K199" s="206"/>
      <c r="L199" s="206"/>
      <c r="M199" s="206"/>
      <c r="N199" s="206"/>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2648</v>
      </c>
      <c r="C201" s="247"/>
      <c r="D201" s="247"/>
      <c r="E201" s="247"/>
      <c r="F201" s="247"/>
      <c r="G201" s="247"/>
      <c r="H201" s="247"/>
      <c r="I201" s="247"/>
      <c r="J201" s="247"/>
      <c r="K201" s="247"/>
      <c r="L201" s="247"/>
      <c r="M201" s="247"/>
      <c r="N201" s="24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6" t="s">
        <v>2690</v>
      </c>
      <c r="J211" s="27" t="s">
        <v>2622</v>
      </c>
      <c r="K211" s="188" t="s">
        <v>2690</v>
      </c>
      <c r="L211" s="21"/>
      <c r="M211" s="21"/>
      <c r="N211" s="21"/>
      <c r="O211" s="8"/>
    </row>
    <row r="212" spans="1:15" x14ac:dyDescent="0.25">
      <c r="A212" s="9"/>
      <c r="B212" s="27" t="s">
        <v>2619</v>
      </c>
      <c r="C212" s="145" t="s">
        <v>2689</v>
      </c>
      <c r="D212" s="21"/>
      <c r="G212" s="27" t="s">
        <v>2621</v>
      </c>
      <c r="H212" s="186" t="s">
        <v>2691</v>
      </c>
      <c r="J212" s="27" t="s">
        <v>2623</v>
      </c>
      <c r="K212" s="18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39:N39"/>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www.w3.org/XML/1998/namespace"/>
    <ds:schemaRef ds:uri="http://schemas.microsoft.com/office/2006/documentManagement/types"/>
    <ds:schemaRef ds:uri="a65d333d-5b59-4810-bc94-b80d9325abbc"/>
    <ds:schemaRef ds:uri="http://purl.org/dc/dcmitype/"/>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2020-12-28T23:13:23Z</cp:lastPrinted>
  <dcterms:created xsi:type="dcterms:W3CDTF">2020-10-14T21:57:42Z</dcterms:created>
  <dcterms:modified xsi:type="dcterms:W3CDTF">2020-12-29T04:23:44Z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