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<sst xmlns="http://schemas.openxmlformats.org/spreadsheetml/2006/main" count="3078" uniqueCount="2695">
  <si>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</si>
  <si>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</si>
  <si>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</si>
  <si>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</si>
  <si>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</si>
  <si>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</si>
  <si>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</si>
  <si>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</si>
  <si>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</si>
  <si>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</si>
  <si>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</si>
  <si>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</si>
  <si>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</si>
  <si>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</si>
  <si>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</si>
  <si>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</si>
  <si>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</si>
  <si>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</si>
  <si>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</si>
  <si>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</si>
  <si>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</si>
  <si>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</si>
  <si>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</si>
  <si>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</si>
  <si>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</si>
  <si>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</si>
  <si>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</si>
  <si>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</si>
  <si>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</si>
  <si>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</si>
  <si>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</si>
  <si>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</si>
  <si>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</si>
  <si>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</si>
  <si>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</si>
  <si>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</si>
  <si>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</si>
  <si>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</si>
  <si>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</si>
  <si>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</si>
  <si>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</si>
  <si>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</si>
  <si>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</si>
  <si>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</si>
  <si>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</si>
  <si>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</si>
  <si>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</si>
  <si>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</si>
  <si>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</si>
  <si>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</si>
  <si>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</si>
  <si>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</si>
  <si>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</si>
  <si>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</si>
  <si>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</si>
  <si>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</si>
  <si>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</si>
  <si>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</si>
  <si>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</si>
  <si>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</si>
  <si>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</si>
  <si>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</si>
  <si>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</si>
  <si>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</si>
  <si>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</si>
  <si>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</si>
  <si>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</si>
  <si>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</si>
  <si>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</si>
  <si>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</si>
  <si>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</si>
  <si>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</si>
  <si>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</si>
  <si>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</si>
  <si>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</si>
  <si>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</si>
  <si>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</si>
  <si>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</si>
  <si>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</si>
  <si>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</si>
  <si>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</si>
  <si>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</si>
  <si>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</si>
  <si>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</si>
  <si>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</si>
  <si>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</si>
  <si>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</si>
  <si>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</si>
  <si>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</si>
  <si>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</si>
  <si>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</si>
  <si>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</si>
  <si>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</si>
  <si>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</si>
  <si>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</si>
  <si>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</si>
  <si>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</si>
  <si>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</si>
  <si>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</si>
  <si>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</si>
  <si>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</si>
  <si>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</si>
  <si>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</si>
  <si>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</si>
  <si>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</si>
  <si>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</si>
  <si>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</si>
  <si>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</si>
  <si>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</si>
  <si>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</si>
  <si>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</si>
  <si>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</si>
  <si>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</si>
  <si>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</si>
  <si>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</si>
  <si>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</si>
  <si>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</si>
  <si>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</si>
  <si>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</si>
  <si>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</si>
  <si>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</si>
  <si>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</si>
  <si>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</si>
  <si>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</si>
  <si>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</si>
  <si>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</si>
  <si>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</si>
  <si>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</si>
  <si>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</si>
  <si>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</si>
  <si>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</si>
  <si>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</si>
  <si>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</si>
  <si>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</si>
  <si>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</si>
  <si>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</si>
  <si>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</si>
  <si>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</si>
  <si>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</si>
  <si>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</si>
  <si>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</si>
  <si>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</si>
  <si>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</si>
  <si>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</si>
  <si>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</si>
  <si>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</si>
  <si>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</si>
  <si>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</si>
  <si>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</si>
  <si>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</si>
  <si>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</si>
  <si>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</si>
  <si>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</si>
  <si>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</si>
  <si>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</si>
  <si>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</si>
  <si>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</si>
  <si>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</si>
  <si>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</si>
  <si>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</si>
  <si>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</si>
  <si>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</si>
  <si>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</si>
  <si>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</si>
  <si>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</si>
  <si>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</si>
  <si>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</si>
  <si>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</si>
  <si>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</si>
  <si>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</si>
  <si>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</si>
  <si>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</si>
  <si>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</si>
  <si>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</si>
  <si>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</si>
  <si>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</si>
  <si>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</si>
  <si>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</si>
  <si>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</si>
  <si>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</si>
  <si>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</si>
  <si>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</si>
  <si>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</si>
  <si>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</si>
  <si>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</si>
  <si>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</si>
  <si>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</si>
  <si>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</si>
  <si>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</si>
  <si>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</si>
  <si>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</si>
  <si>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</si>
  <si>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</si>
  <si>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</si>
  <si>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</si>
  <si>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</si>
  <si>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</si>
  <si>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</si>
  <si>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</si>
  <si>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</si>
  <si>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</si>
  <si>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</si>
  <si>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</si>
  <si>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</si>
  <si>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</si>
  <si>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</si>
  <si>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</si>
  <si>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</si>
  <si>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</si>
  <si>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</si>
  <si>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</si>
  <si>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</si>
  <si>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</si>
  <si>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</si>
  <si>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</si>
  <si>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</si>
  <si>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</si>
  <si>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</si>
  <si>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</si>
  <si>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</si>
  <si>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</si>
  <si>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</si>
  <si>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</si>
  <si>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</si>
  <si>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</si>
  <si>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</si>
  <si>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</si>
  <si>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</si>
  <si>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</si>
  <si>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</si>
  <si>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</si>
  <si>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</si>
  <si>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</si>
  <si>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</si>
  <si>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</si>
  <si>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</si>
  <si>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</si>
  <si>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</si>
  <si>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</si>
  <si>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</si>
  <si>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</si>
  <si>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</si>
  <si>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</si>
  <si>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</si>
  <si>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</si>
  <si>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</si>
  <si>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</si>
  <si>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</si>
  <si>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</si>
  <si>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</si>
  <si>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</si>
  <si>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</si>
  <si>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</si>
  <si>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</si>
  <si>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</si>
  <si>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</si>
  <si>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</si>
  <si>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</si>
  <si>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</si>
  <si>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</si>
  <si>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</si>
  <si>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</si>
  <si>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</si>
  <si>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</si>
  <si>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</si>
  <si>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</si>
  <si>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</si>
  <si>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</si>
  <si>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</si>
  <si>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</si>
  <si>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</si>
  <si>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</si>
  <si>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</si>
  <si>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</si>
  <si>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</si>
  <si>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</si>
  <si>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</si>
  <si>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</si>
  <si>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</si>
  <si>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</si>
  <si>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</si>
  <si>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</si>
  <si>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</si>
  <si>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</si>
  <si>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</si>
  <si>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</si>
  <si>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</si>
  <si>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</si>
  <si>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</si>
  <si>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</si>
  <si>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</si>
  <si>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</si>
  <si>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</si>
  <si>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</si>
  <si>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</si>
  <si>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</si>
  <si>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</si>
  <si>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</si>
  <si>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</si>
  <si>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</si>
  <si>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</si>
  <si>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</si>
  <si>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</si>
  <si>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</si>
  <si>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</si>
  <si>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</si>
  <si>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</si>
  <si>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</si>
  <si>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</si>
  <si>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</si>
  <si>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</si>
  <si>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</si>
  <si>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</si>
  <si>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</si>
  <si>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</si>
  <si>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</si>
  <si>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</si>
  <si>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</si>
  <si>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</si>
  <si>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</si>
  <si>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</si>
  <si>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</si>
  <si>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</si>
  <si>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</si>
  <si>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</si>
  <si>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</si>
  <si>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</si>
  <si>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</si>
  <si>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</si>
  <si>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</si>
  <si>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</si>
  <si>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</si>
  <si>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</si>
  <si>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</si>
  <si>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</si>
  <si>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</si>
  <si>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</si>
  <si>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</si>
  <si>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</si>
  <si>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</si>
  <si>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</si>
  <si>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</si>
  <si>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</si>
  <si>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</si>
  <si>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</si>
  <si>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</si>
  <si>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</si>
  <si>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</si>
  <si>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</si>
  <si>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</si>
  <si>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</si>
  <si>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</si>
  <si>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</si>
  <si>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</si>
  <si>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</si>
  <si>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</si>
  <si>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</si>
  <si>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</si>
  <si>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</si>
  <si>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</si>
  <si>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</si>
  <si>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</si>
  <si>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</si>
  <si>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</si>
  <si>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</si>
  <si>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</si>
  <si>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</si>
  <si>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</si>
  <si>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</si>
  <si>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</si>
  <si>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</si>
  <si>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</si>
  <si>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</si>
  <si>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</si>
  <si>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</si>
  <si>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</si>
  <si>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</si>
  <si>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</si>
  <si>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</si>
  <si>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</si>
  <si>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</si>
  <si>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</si>
  <si>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</si>
  <si>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</si>
  <si>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</si>
  <si>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</si>
  <si>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</si>
  <si>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</si>
  <si>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</si>
  <si>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</si>
  <si>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</si>
  <si>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</si>
  <si>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</si>
  <si>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</si>
  <si>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</si>
  <si>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</si>
  <si>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</si>
  <si>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</si>
  <si>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</si>
  <si>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</si>
  <si>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</si>
  <si>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</si>
  <si>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</si>
  <si>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</si>
  <si>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</si>
  <si>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</si>
  <si>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</si>
  <si>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</si>
  <si>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</si>
  <si>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</si>
  <si>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</si>
  <si>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</si>
  <si>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</si>
  <si>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</si>
  <si>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</si>
  <si>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</si>
  <si>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</si>
  <si>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</si>
  <si>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</si>
  <si>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</si>
  <si>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</si>
  <si>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</si>
  <si>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</si>
  <si>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</si>
  <si>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</si>
  <si>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</si>
  <si>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</si>
  <si>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</si>
  <si>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</si>
  <si>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</si>
  <si>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</si>
  <si>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</si>
  <si>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</si>
  <si>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</si>
  <si>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</si>
  <si>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</si>
  <si>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</si>
  <si>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</si>
  <si>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</si>
  <si>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</si>
  <si>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</si>
  <si>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</si>
  <si>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</si>
  <si>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</si>
  <si>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</si>
  <si>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</si>
  <si>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</si>
  <si>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</si>
  <si>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</si>
  <si>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</si>
  <si>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</si>
  <si>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</si>
  <si>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</si>
  <si>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</si>
  <si>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</si>
  <si>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</si>
  <si>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</si>
  <si>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</si>
  <si>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</si>
  <si>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</si>
  <si>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</si>
  <si>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</si>
  <si>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</si>
  <si>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</si>
  <si>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</si>
  <si>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</si>
  <si>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</si>
  <si>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</si>
  <si>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</si>
  <si>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</si>
  <si>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</si>
  <si>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</si>
  <si>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</si>
  <si>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</si>
  <si>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</si>
  <si>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</si>
  <si>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</si>
  <si>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</si>
  <si>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</si>
  <si>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</si>
  <si>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</si>
  <si>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</si>
  <si>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</si>
  <si>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</si>
  <si>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</si>
  <si>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</si>
  <si>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</si>
  <si>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</si>
  <si>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</si>
  <si>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</si>
  <si>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</si>
  <si>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</si>
  <si>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</si>
  <si>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</si>
  <si>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</si>
  <si>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</si>
  <si>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</si>
  <si>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</si>
  <si>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</si>
  <si>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</si>
  <si>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</si>
  <si>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</si>
  <si>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</si>
  <si>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</si>
  <si>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</si>
  <si>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</si>
  <si>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</si>
  <si>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</si>
  <si>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</si>
  <si>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</si>
  <si>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</si>
  <si>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</si>
  <si>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</si>
  <si>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</si>
  <si>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</si>
  <si>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</si>
  <si>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</si>
  <si>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</si>
  <si>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</si>
  <si>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</si>
  <si>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</si>
  <si>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</si>
  <si>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</si>
  <si>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</si>
  <si>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</si>
  <si>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</si>
  <si>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</si>
  <si>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</si>
  <si>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</si>
  <si>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</si>
  <si>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</si>
  <si>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</si>
  <si>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</si>
  <si>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</si>
  <si>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</si>
  <si>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</si>
  <si>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</si>
  <si>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</si>
  <si>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</si>
  <si>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</si>
  <si>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</si>
  <si>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</si>
  <si>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</si>
  <si>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</si>
  <si>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</si>
  <si>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</si>
  <si>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</si>
  <si>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</si>
  <si>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</si>
  <si>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</si>
  <si>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</si>
  <si>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</si>
  <si>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</si>
  <si>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</si>
  <si>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</si>
  <si>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</si>
  <si>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</si>
  <si>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</si>
  <si>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</si>
  <si>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</si>
  <si>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</si>
  <si>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</si>
  <si>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</si>
  <si>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</si>
  <si>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</si>
  <si>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</si>
  <si>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</si>
  <si>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</si>
  <si>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</si>
  <si>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</si>
  <si>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</si>
  <si>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</si>
  <si>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</si>
  <si>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</si>
  <si>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</si>
  <si>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</si>
  <si>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</si>
  <si>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</si>
  <si>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</si>
  <si>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</si>
  <si>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</si>
  <si>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</si>
  <si>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</si>
  <si>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</si>
  <si>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</si>
  <si>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</si>
  <si>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</si>
  <si>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</si>
  <si>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</si>
  <si>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</si>
  <si>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</si>
  <si>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</si>
  <si>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</si>
  <si>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</si>
  <si>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</si>
  <si>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</si>
  <si>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</si>
  <si>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</si>
  <si>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</si>
  <si>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</si>
  <si>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</si>
  <si>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</si>
  <si>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</si>
  <si>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</si>
  <si>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</si>
  <si>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</si>
  <si>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</si>
  <si>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</si>
  <si>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</si>
  <si>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</si>
  <si>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</si>
  <si>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</si>
  <si>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</si>
  <si>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</si>
  <si>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</si>
  <si>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</si>
  <si>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</si>
  <si>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</si>
  <si>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</si>
  <si>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</si>
  <si>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</si>
  <si>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</si>
  <si>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</si>
  <si>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</si>
  <si>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</si>
  <si>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</si>
  <si>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</si>
  <si>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</si>
  <si>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</si>
  <si>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</si>
  <si>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</si>
  <si>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</si>
  <si>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</si>
  <si>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</si>
  <si>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</si>
  <si>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</si>
  <si>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</si>
  <si>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</si>
  <si>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</si>
  <si>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</si>
  <si>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</si>
  <si>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</si>
  <si>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</si>
  <si>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</si>
  <si>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</si>
  <si>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</si>
  <si>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</si>
  <si>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</si>
  <si>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</si>
  <si>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</si>
  <si>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</si>
  <si>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</si>
  <si>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</si>
  <si>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</si>
  <si>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</si>
  <si>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</si>
  <si>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</si>
  <si>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</si>
  <si>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</si>
  <si>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</si>
  <si>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</si>
  <si>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</si>
  <si>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</si>
  <si>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</si>
  <si>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</si>
  <si>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</si>
  <si>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</si>
  <si>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</si>
  <si>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</si>
  <si>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</si>
  <si>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</si>
  <si>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</si>
  <si>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</si>
  <si>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</si>
  <si>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</si>
  <si>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</si>
  <si>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</si>
  <si>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</si>
  <si>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</si>
  <si>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</si>
  <si>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</si>
  <si>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</si>
  <si>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</si>
  <si>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</si>
  <si>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</si>
  <si>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</si>
  <si>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</si>
  <si>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</si>
  <si>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</si>
  <si>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</si>
  <si>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</si>
  <si>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</si>
  <si>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</si>
  <si>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</si>
  <si>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</si>
  <si>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</si>
  <si>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</si>
  <si>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</si>
  <si>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</si>
  <si>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</si>
  <si>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</si>
  <si>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</si>
  <si>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</si>
  <si>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</si>
  <si>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</si>
  <si>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</si>
  <si>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</si>
  <si>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</si>
  <si>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</si>
  <si>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</si>
  <si>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</si>
  <si>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</si>
  <si>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</si>
  <si>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</si>
  <si>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</si>
  <si>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</si>
  <si>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</si>
  <si>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</si>
  <si>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</si>
  <si>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</si>
  <si>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</si>
  <si>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</si>
  <si>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</si>
  <si>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</si>
  <si>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</si>
  <si>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</si>
  <si>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</si>
  <si>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</si>
  <si>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</si>
  <si>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</si>
  <si>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</si>
  <si>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</si>
  <si>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</si>
  <si>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</si>
  <si>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</si>
  <si>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</si>
  <si>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</si>
  <si>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</si>
  <si>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</si>
  <si>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</si>
  <si>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</si>
  <si>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</si>
  <si>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</si>
  <si>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</si>
  <si>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</si>
  <si>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</si>
  <si>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</si>
  <si>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</si>
  <si>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</si>
  <si>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</si>
  <si>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</si>
  <si>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</si>
  <si>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</si>
  <si>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</si>
  <si>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</si>
  <si>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</si>
  <si>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</si>
  <si>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</si>
  <si>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</si>
  <si>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</si>
  <si>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</si>
  <si>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</si>
  <si>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</si>
  <si>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</si>
  <si>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</si>
  <si>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</si>
  <si>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</si>
  <si>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</si>
  <si>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</si>
  <si>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</si>
  <si>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</si>
  <si>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</si>
  <si>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</si>
  <si>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</si>
  <si>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</si>
  <si>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</si>
  <si>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</si>
  <si>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</si>
  <si>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</si>
  <si>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</si>
  <si>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</si>
  <si>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</si>
  <si>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</si>
  <si>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</si>
  <si>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</si>
  <si>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</si>
  <si>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</si>
  <si>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</si>
  <si>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</si>
  <si>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</si>
  <si>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</si>
  <si>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</si>
  <si>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</si>
  <si>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</si>
  <si>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</si>
  <si>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</si>
  <si>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</si>
  <si>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</si>
  <si>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</si>
  <si>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</si>
  <si>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</si>
  <si>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</si>
  <si>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</si>
  <si>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</si>
  <si>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</si>
  <si>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</si>
  <si>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</si>
  <si>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</si>
  <si>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</si>
  <si>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</si>
  <si>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</si>
  <si>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</si>
  <si>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</si>
  <si>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</si>
  <si>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</si>
  <si>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</si>
  <si>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</si>
  <si>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</si>
  <si>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</si>
  <si>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</si>
  <si>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</si>
  <si>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</si>
  <si>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</si>
  <si>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</si>
  <si>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</si>
  <si>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</si>
  <si>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</si>
  <si>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</si>
  <si>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</si>
  <si>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</si>
  <si>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</si>
  <si>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</si>
  <si>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</si>
  <si>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</si>
  <si>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</si>
  <si>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</si>
  <si>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</si>
  <si>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</si>
  <si>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</si>
  <si>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</si>
  <si>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</si>
  <si>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</si>
  <si>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</si>
  <si>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</si>
  <si>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</si>
  <si>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</si>
  <si>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</si>
  <si>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</si>
  <si>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</si>
  <si>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</si>
  <si>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</si>
  <si>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</si>
  <si>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</si>
  <si>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</si>
  <si>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</si>
  <si>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</si>
  <si>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</si>
  <si>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</si>
  <si>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</si>
  <si>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</si>
  <si>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</si>
  <si>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</si>
  <si>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</si>
  <si>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</si>
  <si>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</si>
  <si>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</si>
  <si>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</si>
  <si>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</si>
  <si>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</si>
  <si>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</si>
  <si>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</si>
  <si>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</si>
  <si>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</si>
  <si>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</si>
  <si>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</si>
  <si>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</si>
  <si>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</si>
  <si>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</si>
  <si>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</si>
  <si>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</si>
  <si>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</si>
  <si>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</si>
  <si>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</si>
  <si>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</si>
  <si>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</si>
  <si>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</si>
  <si>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</si>
  <si>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</si>
  <si>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</si>
  <si>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</si>
  <si>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</si>
  <si>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</si>
  <si>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</si>
  <si>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</si>
  <si>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</si>
  <si>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</si>
  <si>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</si>
  <si>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</si>
  <si>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</si>
  <si>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</si>
  <si>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</si>
  <si>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</si>
  <si>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</si>
  <si>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</si>
  <si>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</si>
  <si>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</si>
  <si>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</si>
  <si>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</si>
  <si>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</si>
  <si>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</si>
  <si>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</si>
  <si>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</si>
  <si>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</si>
  <si>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</si>
  <si>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</si>
  <si>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</si>
  <si>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</si>
  <si>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</si>
  <si>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</si>
  <si>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</si>
  <si>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</si>
  <si>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</si>
  <si>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</si>
  <si>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</si>
  <si>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</si>
  <si>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</si>
  <si>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</si>
  <si>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</si>
  <si>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</si>
  <si>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</si>
  <si>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</si>
  <si>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</si>
  <si>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</si>
  <si>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</si>
  <si>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</si>
  <si>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</si>
  <si>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</si>
  <si>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</si>
  <si>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</si>
  <si>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</si>
  <si>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</si>
  <si>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</si>
  <si>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</si>
  <si>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</si>
  <si>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</si>
  <si>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</si>
  <si>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</si>
  <si>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</si>
  <si>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</si>
  <si>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</si>
  <si>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</si>
  <si>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</si>
  <si>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</si>
  <si>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</si>
  <si>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</si>
  <si>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</si>
  <si>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</si>
  <si>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</si>
  <si>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</si>
  <si>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</si>
  <si>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</si>
  <si>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</si>
  <si>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</si>
  <si>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</si>
  <si>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</si>
  <si>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</si>
  <si>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</si>
  <si>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</si>
  <si>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</si>
  <si>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</si>
  <si>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</si>
  <si>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</si>
  <si>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</si>
  <si>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</si>
  <si>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</si>
  <si>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</si>
  <si>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</si>
  <si>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</si>
  <si>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</si>
  <si>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</si>
  <si>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</si>
  <si>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</si>
  <si>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</si>
  <si>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</si>
  <si>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</si>
  <si>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</si>
  <si>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</si>
  <si>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</si>
  <si>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</si>
  <si>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</si>
  <si>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</si>
  <si>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</si>
  <si>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</si>
  <si>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</si>
  <si>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</si>
  <si>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</si>
  <si>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</si>
  <si>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</si>
  <si>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</si>
  <si>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</si>
  <si>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</si>
  <si>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</si>
  <si>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</si>
  <si>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</si>
  <si>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</si>
  <si>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</si>
  <si>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</si>
  <si>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</si>
  <si>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</si>
  <si>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</si>
  <si>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</si>
  <si>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</si>
  <si>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</si>
  <si>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</si>
  <si>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</si>
  <si>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</si>
  <si>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</si>
  <si>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</si>
  <si>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</si>
  <si>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</si>
  <si>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</si>
  <si>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</si>
  <si>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</si>
  <si>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</si>
  <si>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</si>
  <si>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</si>
  <si>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</si>
  <si>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</si>
  <si>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</si>
  <si>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</si>
  <si>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</si>
  <si>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</si>
  <si>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</si>
  <si>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</si>
  <si>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</si>
  <si>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</si>
  <si>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</si>
  <si>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</si>
  <si>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</si>
  <si>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</si>
  <si>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</si>
  <si>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</si>
  <si>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</si>
  <si>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</si>
  <si>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</si>
  <si>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</si>
  <si>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</si>
  <si>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</si>
  <si>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</si>
  <si>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</si>
  <si>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</si>
  <si>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</si>
  <si>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</si>
  <si>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</si>
  <si>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</si>
  <si>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</si>
  <si>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</si>
  <si>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</si>
  <si>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</si>
  <si>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</si>
  <si>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</si>
  <si>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</si>
  <si>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</si>
  <si>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</si>
  <si>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</si>
  <si>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</si>
  <si>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</si>
  <si>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</si>
  <si>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</si>
  <si>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</si>
  <si>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</si>
  <si>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</si>
  <si>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</si>
  <si>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</si>
  <si>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</si>
  <si>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</si>
  <si>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</si>
  <si>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</si>
  <si>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</si>
  <si>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</si>
  <si>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</si>
  <si>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</si>
  <si>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</si>
  <si>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</si>
  <si>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</si>
  <si>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</si>
  <si>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</si>
  <si>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</si>
  <si>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</si>
  <si>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</si>
  <si>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</si>
  <si>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</si>
  <si>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</si>
  <si>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</si>
  <si>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</si>
  <si>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</si>
  <si>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</si>
  <si>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</si>
  <si>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</si>
  <si>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</si>
  <si>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</si>
  <si>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</si>
  <si>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</si>
  <si>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</si>
  <si>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</si>
  <si>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</si>
  <si>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</si>
  <si>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</si>
  <si>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</si>
  <si>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</si>
  <si>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</si>
  <si>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</si>
  <si>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</si>
  <si>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</si>
  <si>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</si>
  <si>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</si>
  <si>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</si>
  <si>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</si>
  <si>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</si>
  <si>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</si>
  <si>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</si>
  <si>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</si>
  <si>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</si>
  <si>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</si>
  <si>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</si>
  <si>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</si>
  <si>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</si>
  <si>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</si>
  <si>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</si>
  <si>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</si>
  <si>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</si>
  <si>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</si>
  <si>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</si>
  <si>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</si>
  <si>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</si>
  <si>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</si>
  <si>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</si>
  <si>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</si>
  <si>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</si>
  <si>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</si>
  <si>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</si>
  <si>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</si>
  <si>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</si>
  <si>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</si>
  <si>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</si>
  <si>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</si>
  <si>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</si>
  <si>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</si>
  <si>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</si>
  <si>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</si>
  <si>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</si>
  <si>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</si>
  <si>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</si>
  <si>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</si>
  <si>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</si>
  <si>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</si>
  <si>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</si>
  <si>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</si>
  <si>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</si>
  <si>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</si>
  <si>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</si>
  <si>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</si>
  <si>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</si>
  <si>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</si>
  <si>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</si>
  <si>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</si>
  <si>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</si>
  <si>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</si>
  <si>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</si>
  <si>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</si>
  <si>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</si>
  <si>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</si>
  <si>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</si>
  <si>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</si>
  <si>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</si>
  <si>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</si>
  <si>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</si>
  <si>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</si>
  <si>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</si>
  <si>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</si>
  <si>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</si>
  <si>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</si>
  <si>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</si>
  <si>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</si>
  <si>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</si>
  <si>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</si>
  <si>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</si>
  <si>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</si>
  <si>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</si>
  <si>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</si>
  <si>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</si>
  <si>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</si>
  <si>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</si>
  <si>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</si>
  <si>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</si>
  <si>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</si>
  <si>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</si>
  <si>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</si>
  <si>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</si>
  <si>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</si>
  <si>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</si>
  <si>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</si>
  <si>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</si>
  <si>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</si>
  <si>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</si>
  <si>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</si>
  <si>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</si>
  <si>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</si>
  <si>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</si>
  <si>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</si>
  <si>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</si>
  <si>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</si>
  <si>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</si>
  <si>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</si>
  <si>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</si>
  <si>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</si>
  <si>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</si>
  <si>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</si>
  <si>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</si>
  <si>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</si>
  <si>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</si>
  <si>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</si>
  <si>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</si>
  <si>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</si>
  <si>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</si>
  <si>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</si>
  <si>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</si>
  <si>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</si>
  <si>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</si>
  <si>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</si>
  <si>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</si>
  <si>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</si>
  <si>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</si>
  <si>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</si>
  <si>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</si>
  <si>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</si>
  <si>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</si>
  <si>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</si>
  <si>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</si>
  <si>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</si>
  <si>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</si>
  <si>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</si>
  <si>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</si>
  <si>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</si>
  <si>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</si>
  <si>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</si>
  <si>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</si>
  <si>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</si>
  <si>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</si>
  <si>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</si>
  <si>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</si>
  <si>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</si>
  <si>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</si>
  <si>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</si>
  <si>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</si>
  <si>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</si>
  <si>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</si>
  <si>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</si>
  <si>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</si>
  <si>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</si>
  <si>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</si>
  <si>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</si>
  <si>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</si>
  <si>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</si>
  <si>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</si>
  <si>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</si>
  <si>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</si>
  <si>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</si>
  <si>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</si>
  <si>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</si>
  <si>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</si>
  <si>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</si>
  <si>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</si>
  <si>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</si>
  <si>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</si>
  <si>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</si>
  <si>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</si>
  <si>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</si>
  <si>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</si>
  <si>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</si>
  <si>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</si>
  <si>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</si>
  <si>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</si>
  <si>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</si>
  <si>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</si>
  <si>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</si>
  <si>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</si>
  <si>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</si>
  <si>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</si>
  <si>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</si>
  <si>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</si>
  <si>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</si>
  <si>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</si>
  <si>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</si>
  <si>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</si>
  <si>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</si>
  <si>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</si>
  <si>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</si>
  <si>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</si>
  <si>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</si>
  <si>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</si>
  <si>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</si>
  <si>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</si>
  <si>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</si>
  <si>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</si>
  <si>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</si>
  <si>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</si>
  <si>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</si>
  <si>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</si>
  <si>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</si>
  <si>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</si>
  <si>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</si>
  <si>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</si>
  <si>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</si>
  <si>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</si>
  <si>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</si>
  <si>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</si>
  <si>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</si>
  <si>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</si>
  <si>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</si>
  <si>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</si>
  <si>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</si>
  <si>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</si>
  <si>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</si>
  <si>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</si>
  <si>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</si>
  <si>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</si>
  <si>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</si>
  <si>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</si>
  <si>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</si>
  <si>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</si>
  <si>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</si>
  <si>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</si>
  <si>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</si>
  <si>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</si>
  <si>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</si>
  <si>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</si>
  <si>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</si>
  <si>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</si>
  <si>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</si>
  <si>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</si>
  <si>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</si>
  <si>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</si>
  <si>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</si>
  <si>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</si>
  <si>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</si>
  <si>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</si>
  <si>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</si>
  <si>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</si>
  <si>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</si>
  <si>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</si>
  <si>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</si>
  <si>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</si>
  <si>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</si>
  <si>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</si>
  <si>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</si>
  <si>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</si>
  <si>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</si>
  <si>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</si>
  <si>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</si>
  <si>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</si>
  <si>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</si>
  <si>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</si>
  <si>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</si>
  <si>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</si>
  <si>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</si>
  <si>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</si>
  <si>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</si>
  <si>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</si>
  <si>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</si>
  <si>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</si>
  <si>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</si>
  <si>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</si>
  <si>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</si>
  <si>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</si>
  <si>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</si>
  <si>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</si>
  <si>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</si>
  <si>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</si>
  <si>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</si>
  <si>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</si>
  <si>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</si>
  <si>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</si>
  <si>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</si>
  <si>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</si>
  <si>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</si>
  <si>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</si>
  <si>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</si>
  <si>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</si>
  <si>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</si>
  <si>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</si>
  <si>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</si>
  <si>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</si>
  <si>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</si>
  <si>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</si>
  <si>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</si>
  <si>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</si>
  <si>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</si>
  <si>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</si>
  <si>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</si>
  <si>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</si>
  <si>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</si>
  <si>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</si>
  <si>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</si>
  <si>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</si>
  <si>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</si>
  <si>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</si>
  <si>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</si>
  <si>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</si>
  <si>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</si>
  <si>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</si>
  <si>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</si>
  <si>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</si>
  <si>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</si>
  <si>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</si>
  <si>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</si>
  <si>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</si>
  <si>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</si>
  <si>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</si>
  <si>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</si>
  <si>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</si>
  <si>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</si>
  <si>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</si>
  <si>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</si>
  <si>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</si>
  <si>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</si>
  <si>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</si>
  <si>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</si>
  <si>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</si>
  <si>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</si>
  <si>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</si>
  <si>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</si>
  <si>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</si>
  <si>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</si>
  <si>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</si>
  <si>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</si>
  <si>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</si>
  <si>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</si>
  <si>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</si>
  <si>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</si>
  <si>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</si>
  <si>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</si>
  <si>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</si>
  <si>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</si>
  <si>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</si>
  <si>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</si>
  <si>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</si>
  <si>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</si>
  <si>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</si>
  <si>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</si>
  <si>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</si>
  <si>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</si>
  <si>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</si>
  <si>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</si>
  <si>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</si>
  <si>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</si>
  <si>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</si>
  <si>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</si>
  <si>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</si>
  <si>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</si>
  <si>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</si>
  <si>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</si>
  <si>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</si>
  <si>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</si>
  <si>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</si>
  <si>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</si>
  <si>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</si>
  <si>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</si>
  <si>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</si>
  <si>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</si>
  <si>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</si>
  <si>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</si>
  <si>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</si>
  <si>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</si>
  <si>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</si>
  <si>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</si>
  <si>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</si>
  <si>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</si>
  <si>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</si>
  <si>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</si>
  <si>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</si>
  <si>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</si>
  <si>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</si>
  <si>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</si>
  <si>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</si>
  <si>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</si>
  <si>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</si>
  <si>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</si>
  <si>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</si>
  <si>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</si>
  <si>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</si>
  <si>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</si>
  <si>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</si>
  <si>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</si>
  <si>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</si>
  <si>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</si>
  <si>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</si>
  <si>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</si>
  <si>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</si>
  <si>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</si>
  <si>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</si>
  <si>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</si>
  <si>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</si>
  <si>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</si>
  <si>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</si>
  <si>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</si>
  <si>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</si>
  <si>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</si>
  <si>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</si>
  <si>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</si>
  <si>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</si>
  <si>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</si>
  <si>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</si>
  <si>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</si>
  <si>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</si>
  <si>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</si>
  <si>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</si>
  <si>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</si>
  <si>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</si>
  <si>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</si>
  <si>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</si>
  <si>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</si>
  <si>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</si>
  <si>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</si>
  <si>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</si>
  <si>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</si>
  <si>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</si>
  <si>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</si>
  <si>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</si>
  <si>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</si>
  <si>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</si>
  <si>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</si>
  <si>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</si>
  <si>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</si>
  <si>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</si>
  <si>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</si>
  <si>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</si>
  <si>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</si>
  <si>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</si>
  <si>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</si>
  <si>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</si>
  <si>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</si>
  <si>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</si>
  <si>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</si>
  <si>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</si>
  <si>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</si>
  <si>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</si>
  <si>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</si>
  <si>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</si>
  <si>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</si>
  <si>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</si>
  <si>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</si>
  <si>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</si>
  <si>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</si>
  <si>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</si>
  <si>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</si>
  <si>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</si>
  <si>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</si>
  <si>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</si>
  <si>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</si>
  <si>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</si>
  <si>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</si>
  <si>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</si>
  <si>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</si>
  <si>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</si>
  <si>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</si>
  <si>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</si>
  <si>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</si>
  <si>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</si>
  <si>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</si>
  <si>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</si>
  <si>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</si>
  <si>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</si>
  <si>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</si>
  <si>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</si>
  <si>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</si>
  <si>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</si>
  <si>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</si>
  <si>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</si>
  <si>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</si>
  <si>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</si>
  <si>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</si>
  <si>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</si>
  <si>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</si>
  <si>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</si>
  <si>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</si>
  <si>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</si>
  <si>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</si>
  <si>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</si>
  <si>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</si>
  <si>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</si>
  <si>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</si>
  <si>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</si>
  <si>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</si>
  <si>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</si>
  <si>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</si>
  <si>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</si>
  <si>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</si>
  <si>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</si>
  <si>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</si>
  <si>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</si>
  <si>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</si>
  <si>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</si>
  <si>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</si>
  <si>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</si>
  <si>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</si>
  <si>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</si>
  <si>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</si>
  <si>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</si>
  <si>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</si>
  <si>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</si>
  <si>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</si>
  <si>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</si>
  <si>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</si>
  <si>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</si>
  <si>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</si>
  <si>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</si>
  <si>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</si>
  <si>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</si>
  <si>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</si>
  <si>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</si>
  <si>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</si>
  <si>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</si>
  <si>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</si>
  <si>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</si>
  <si>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</si>
  <si>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</si>
  <si>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</si>
  <si>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</si>
  <si>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</si>
  <si>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</si>
  <si>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</si>
  <si>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</si>
  <si>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</si>
  <si>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</si>
  <si>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</si>
  <si>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</si>
  <si>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</si>
  <si>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</si>
  <si>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</si>
  <si>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</si>
  <si>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</si>
  <si>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</si>
  <si>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</si>
  <si>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</si>
  <si>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</si>
  <si>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</si>
  <si>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</si>
  <si>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</si>
  <si>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</si>
  <si>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</si>
  <si>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</si>
  <si>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</si>
  <si>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</si>
  <si>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</si>
  <si>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</si>
  <si>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</si>
  <si>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</si>
  <si>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</si>
  <si>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</si>
  <si>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</si>
  <si>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</si>
  <si>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</si>
  <si>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</si>
  <si>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</si>
  <si>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</si>
  <si>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</si>
  <si>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</si>
  <si>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</si>
  <si>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</si>
  <si>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</si>
  <si>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</si>
  <si>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</si>
  <si>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</si>
  <si>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</si>
  <si>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</si>
  <si>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</si>
  <si>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</si>
  <si>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</si>
  <si>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</si>
  <si>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</si>
  <si>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</si>
  <si>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</si>
  <si>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</si>
  <si>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</si>
  <si>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</si>
  <si>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</si>
  <si>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</si>
  <si>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</si>
  <si>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</si>
  <si>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</si>
  <si>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</si>
  <si>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</si>
  <si>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</si>
  <si>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</si>
  <si>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</si>
  <si>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</si>
  <si>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</si>
  <si>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</si>
  <si>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</si>
  <si>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</si>
  <si>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</si>
  <si>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</si>
  <si>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</si>
  <si>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</si>
  <si>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</si>
  <si>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</si>
  <si>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</si>
  <si>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</si>
  <si>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</si>
  <si>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</si>
  <si>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</si>
  <si>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</si>
  <si>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</si>
  <si>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</si>
  <si>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</si>
  <si>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</si>
  <si>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</si>
  <si>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</si>
  <si>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</si>
  <si>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</si>
  <si>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</si>
  <si>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</si>
  <si>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</si>
  <si>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</si>
  <si>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</si>
  <si>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</si>
  <si>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</si>
  <si>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</si>
  <si>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</si>
  <si>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</si>
  <si>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</si>
  <si>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</si>
  <si>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</si>
  <si>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</si>
  <si>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</si>
  <si>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</si>
  <si>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</si>
  <si>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</si>
  <si>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</si>
  <si>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</si>
  <si>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</si>
  <si>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</si>
  <si>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</si>
  <si>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</si>
  <si>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</si>
  <si>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</si>
  <si>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</si>
  <si>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</si>
  <si>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</si>
  <si>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</si>
  <si>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</si>
  <si>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</si>
  <si>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</si>
  <si>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</si>
  <si>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</si>
  <si>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</si>
  <si>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</si>
  <si>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</si>
  <si>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</si>
  <si>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</si>
  <si>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</si>
  <si>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</si>
  <si>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</si>
  <si>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</si>
  <si>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</si>
  <si>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</si>
  <si>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</si>
  <si>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</si>
  <si>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</si>
  <si>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</si>
  <si>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</si>
  <si>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</si>
  <si>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</si>
  <si>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</si>
  <si>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</si>
  <si>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</si>
  <si>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</si>
  <si>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</si>
  <si>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</si>
  <si>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</si>
  <si>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</si>
  <si>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</si>
  <si>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</si>
  <si>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</si>
  <si>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</si>
  <si>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</si>
  <si>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</si>
  <si>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</si>
  <si>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</si>
  <si>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</si>
  <si>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</si>
  <si>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</si>
  <si>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</si>
  <si>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</si>
  <si>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</si>
  <si>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</si>
  <si>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</si>
  <si>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</si>
  <si>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</si>
  <si>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</si>
  <si>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</si>
  <si>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</si>
  <si>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</si>
  <si>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</si>
  <si>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</si>
  <si>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</si>
  <si>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</si>
  <si>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</si>
  <si>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</si>
  <si>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</si>
  <si>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</si>
  <si>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</si>
  <si>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</si>
  <si>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</si>
  <si>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</si>
  <si>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</si>
  <si>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</si>
  <si>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</si>
  <si>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</si>
  <si>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</si>
  <si>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</si>
  <si>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</si>
  <si>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</si>
  <si>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</si>
  <si>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</si>
  <si>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</si>
  <si>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</si>
  <si>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</si>
  <si>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</si>
  <si>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</si>
  <si>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</si>
  <si>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</si>
  <si>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</si>
  <si>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</si>
  <si>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</si>
  <si>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</si>
  <si>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</si>
  <si>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</si>
  <si>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</si>
  <si>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</si>
  <si>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</si>
  <si>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</si>
  <si>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</si>
  <si>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</si>
  <si>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</si>
  <si>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</si>
  <si>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</si>
  <si>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</si>
  <si>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</si>
  <si>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</si>
  <si>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</si>
  <si>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</si>
  <si>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</si>
  <si>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</si>
  <si>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</si>
  <si>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</si>
  <si>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</si>
  <si>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</si>
  <si>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</si>
  <si>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</si>
  <si>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</si>
  <si>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</si>
  <si>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</si>
  <si>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</si>
  <si>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</si>
  <si>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</si>
  <si>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</si>
  <si>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</si>
  <si>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</si>
  <si>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</si>
  <si>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</si>
  <si>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</si>
  <si>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</si>
  <si>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</si>
  <si>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</si>
  <si>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</si>
  <si>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</si>
  <si>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</si>
  <si>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</si>
  <si>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</si>
  <si>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</si>
  <si>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</si>
  <si>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</si>
  <si>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</si>
  <si>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</si>
  <si>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</si>
  <si>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</si>
  <si>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</si>
  <si>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</si>
  <si>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</si>
  <si>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</si>
  <si>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</si>
  <si>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</si>
  <si>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</si>
  <si>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</si>
  <si>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</si>
  <si>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</si>
  <si>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</si>
  <si>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</si>
  <si>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</si>
  <si>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</si>
  <si>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</si>
  <si>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</si>
  <si>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</si>
  <si>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</si>
  <si>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</si>
  <si>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</si>
  <si>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</si>
  <si>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</si>
  <si>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</si>
  <si>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</si>
  <si>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</si>
  <si>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</si>
  <si>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</si>
  <si>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</si>
  <si>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</si>
  <si>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</si>
  <si>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</si>
  <si>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</si>
  <si>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</si>
  <si>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</si>
  <si>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</si>
  <si>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</si>
  <si>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</si>
  <si>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</si>
  <si>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</si>
  <si>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</si>
  <si>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</si>
  <si>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</si>
  <si>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</si>
  <si>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</si>
  <si>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</si>
  <si>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</si>
  <si>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</si>
  <si>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</si>
  <si>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</si>
  <si>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</si>
  <si>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</si>
  <si>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</si>
  <si>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</si>
  <si>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</si>
  <si>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</si>
  <si>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</si>
  <si>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</si>
  <si>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</si>
  <si>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</si>
  <si>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</si>
  <si>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</si>
  <si>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</si>
  <si>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</si>
  <si>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</si>
  <si>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</si>
  <si>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</si>
  <si>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</si>
  <si>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</si>
  <si>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</si>
  <si>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</si>
  <si>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</si>
  <si>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</si>
  <si>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</si>
  <si>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</si>
  <si>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</si>
  <si>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</si>
  <si>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</si>
  <si>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</si>
  <si>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</si>
  <si>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</si>
  <si>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</si>
  <si>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</si>
  <si>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</si>
  <si>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</si>
  <si>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</si>
  <si>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</si>
  <si>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</si>
  <si>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</si>
  <si>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</si>
  <si>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</si>
  <si>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</si>
  <si>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</si>
  <si>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</si>
  <si>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</si>
  <si>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</si>
  <si>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</si>
  <si>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</si>
  <si>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</si>
  <si>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</si>
  <si>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</si>
  <si>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</si>
  <si>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</si>
  <si>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</si>
  <si>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</si>
  <si>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</si>
  <si>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</si>
  <si>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</si>
  <si>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</si>
  <si>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</si>
  <si>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</si>
  <si>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</si>
  <si>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</si>
  <si>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</si>
  <si>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</si>
  <si>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</si>
  <si>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</si>
  <si>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</si>
  <si>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</si>
  <si>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</si>
  <si>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</si>
  <si>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</si>
  <si>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</si>
  <si>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</si>
  <si>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</si>
  <si>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</si>
  <si>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</si>
  <si>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</si>
  <si>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</si>
  <si>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</si>
  <si>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</si>
  <si>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</si>
  <si>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</si>
  <si>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</si>
  <si>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</si>
  <si>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</si>
  <si>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</si>
  <si>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</si>
  <si>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</si>
  <si>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</si>
  <si>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</si>
  <si>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</si>
  <si>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</si>
  <si>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</si>
  <si>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</si>
  <si>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</si>
  <si>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</si>
  <si>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</si>
  <si>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</si>
  <si>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</si>
  <si>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</si>
  <si>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</si>
  <si>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</si>
  <si>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</si>
  <si>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</si>
  <si>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</si>
  <si>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</si>
  <si>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</si>
  <si>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</si>
  <si>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</si>
  <si>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</si>
  <si>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</si>
  <si>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</si>
  <si>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</si>
  <si>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</si>
  <si>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</si>
  <si>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</si>
  <si>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</si>
  <si>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</si>
  <si>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</si>
  <si>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</si>
  <si>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</si>
  <si>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</si>
  <si>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</si>
  <si>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</si>
  <si>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</si>
  <si>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</si>
  <si>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</si>
  <si>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</si>
  <si>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</si>
  <si>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</si>
  <si>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</si>
  <si>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</si>
  <si>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</si>
  <si>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</si>
  <si>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</si>
  <si>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</si>
  <si>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</si>
  <si>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</si>
  <si>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</si>
  <si>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</si>
  <si>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</si>
  <si>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</si>
  <si>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</si>
  <si>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</si>
  <si>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</si>
  <si>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</si>
  <si>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</si>
  <si>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</si>
  <si>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</si>
  <si>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</si>
  <si>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</si>
  <si>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</si>
  <si>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</si>
  <si>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</si>
  <si>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</si>
  <si>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</si>
  <si>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</si>
  <si>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</si>
  <si>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</si>
  <si>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</si>
  <si>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</si>
  <si>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</si>
  <si>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</si>
  <si>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</si>
  <si>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</si>
  <si>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</si>
  <si>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</si>
  <si>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</si>
  <si>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</si>
  <si>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</si>
  <si>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</si>
  <si>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</si>
  <si>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</si>
  <si>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</si>
  <si>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</si>
  <si>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</si>
  <si>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</si>
  <si>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</si>
  <si>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</si>
  <si>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</si>
  <si>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</si>
  <si>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</si>
  <si>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</si>
  <si>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</si>
  <si>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</si>
  <si>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</si>
  <si>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</si>
  <si>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</si>
  <si>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</si>
  <si>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</si>
  <si>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</si>
  <si>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</si>
  <si>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</si>
  <si>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</si>
  <si>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</si>
  <si>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</si>
  <si>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</si>
  <si>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</si>
  <si>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</si>
  <si>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</si>
  <si>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</si>
  <si>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</si>
  <si>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</si>
  <si>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</si>
  <si>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</si>
  <si>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</si>
  <si>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</si>
  <si>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</si>
  <si>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</si>
  <si>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</si>
  <si>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</si>
  <si>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</si>
  <si>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</si>
  <si>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</si>
  <si>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</si>
  <si>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</si>
  <si>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</si>
  <si>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</si>
  <si>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</si>
  <si>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</si>
  <si>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</si>
  <si>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</si>
  <si>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</si>
  <si>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</si>
  <si>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</si>
  <si>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</si>
  <si>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</si>
  <si>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</si>
  <si>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</si>
  <si>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</si>
  <si>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</si>
  <si>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</si>
  <si>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</si>
  <si>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</si>
  <si>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</si>
  <si>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</si>
  <si>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</si>
  <si>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</si>
  <si>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</si>
  <si>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</si>
  <si>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</si>
  <si>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</si>
  <si>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</si>
  <si>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</si>
  <si>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</si>
  <si>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</si>
  <si>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</si>
  <si>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</si>
  <si>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</si>
  <si>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</si>
  <si>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</si>
  <si>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</si>
  <si>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</si>
  <si>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</si>
  <si>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</si>
  <si>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</si>
  <si>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</si>
  <si>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</si>
  <si>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</si>
  <si>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</si>
  <si>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</si>
  <si>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</si>
  <si>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</si>
  <si>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</si>
  <si>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</si>
  <si>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</si>
  <si>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</si>
  <si>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</si>
  <si>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</si>
  <si>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</si>
  <si>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</si>
  <si>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</si>
  <si>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</si>
  <si>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</si>
  <si>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</si>
  <si>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</si>
  <si>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</si>
  <si>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</si>
  <si>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</si>
  <si>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</si>
  <si>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</si>
  <si>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</si>
  <si>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</si>
  <si>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</si>
  <si>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</si>
  <si>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</si>
  <si>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</si>
  <si>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</si>
  <si>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</si>
  <si>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</si>
  <si>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</si>
  <si>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</si>
  <si>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</si>
  <si>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</si>
  <si>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</si>
  <si>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</si>
  <si>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</si>
  <si>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</si>
  <si>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</si>
  <si>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</si>
  <si>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</si>
  <si>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</si>
  <si>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</si>
  <si>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</si>
  <si>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</si>
  <si>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</si>
  <si>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</si>
  <si>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</si>
  <si>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</si>
  <si>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</si>
  <si>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</si>
  <si>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</si>
  <si>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</si>
  <si>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</si>
  <si>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</si>
  <si>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</si>
  <si>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</si>
  <si>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</si>
  <si>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</si>
  <si>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</si>
  <si>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</si>
  <si>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</si>
  <si>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</si>
  <si>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</si>
  <si>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</si>
  <si>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</si>
  <si>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</si>
  <si>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</si>
  <si>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</si>
  <si>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</si>
  <si>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</si>
  <si>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</si>
  <si>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</si>
  <si>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</si>
  <si>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</si>
  <si>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</si>
  <si>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</si>
  <si>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</si>
  <si>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</si>
  <si>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</si>
  <si>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</si>
  <si>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</si>
  <si>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</si>
  <si>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</si>
  <si>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</si>
  <si>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</si>
  <si>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</si>
  <si>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</si>
  <si>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</si>
  <si>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</si>
  <si>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</si>
  <si>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</si>
  <si>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</si>
  <si>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</si>
  <si>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</si>
  <si>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</si>
  <si>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</si>
  <si>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</si>
  <si>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</si>
  <si>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</si>
  <si>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</si>
  <si>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</si>
  <si>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</si>
  <si>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</si>
  <si>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</si>
  <si>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</si>
  <si>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</si>
  <si>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</si>
  <si>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</si>
  <si>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</si>
  <si>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</si>
  <si>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</si>
  <si>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</si>
  <si>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</si>
  <si>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</si>
  <si>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</si>
  <si>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</si>
  <si>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</si>
  <si>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</si>
  <si>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</si>
  <si>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</si>
  <si>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</si>
  <si>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</si>
  <si>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</si>
  <si>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</si>
  <si>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</si>
  <si>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</si>
  <si>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</si>
  <si>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</si>
  <si>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</si>
  <si>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</si>
  <si>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</si>
  <si>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</si>
  <si>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</si>
  <si>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</si>
  <si>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</si>
  <si>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</si>
  <si>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</si>
  <si>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</si>
  <si>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</si>
  <si>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</si>
  <si>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</si>
  <si>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</si>
  <si>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</si>
  <si>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</si>
  <si>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</si>
  <si>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</si>
  <si>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</si>
  <si>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</si>
  <si>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</si>
  <si>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</si>
  <si>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</si>
  <si>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</si>
  <si>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</si>
  <si>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</si>
  <si>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</si>
  <si>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</si>
  <si>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</si>
  <si>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</si>
  <si>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</si>
  <si>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</si>
  <si>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</si>
  <si>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</si>
  <si>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</si>
  <si>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</si>
  <si>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</si>
  <si>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</si>
  <si>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</si>
  <si>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</si>
  <si>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</si>
  <si>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</si>
  <si>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</si>
  <si>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</si>
  <si>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</si>
  <si>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</si>
  <si>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</si>
  <si>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</si>
  <si>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</si>
  <si>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</si>
  <si>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</si>
  <si>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</si>
  <si>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</si>
  <si>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</si>
  <si>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</si>
  <si>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</si>
  <si>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</si>
  <si>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</si>
  <si>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</si>
  <si>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</si>
  <si>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</si>
  <si>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</si>
  <si>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</si>
  <si>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</si>
  <si>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</si>
  <si>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</si>
  <si>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</si>
  <si>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</si>
  <si>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</si>
  <si>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</si>
  <si>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</si>
  <si>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</si>
  <si>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</si>
  <si>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</si>
  <si>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</si>
  <si>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</si>
  <si>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</si>
  <si>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</si>
  <si>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</si>
  <si>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</si>
  <si>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</si>
  <si>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</si>
  <si>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</si>
  <si>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</si>
  <si>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</si>
  <si>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</si>
  <si>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</si>
  <si>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</si>
  <si>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</si>
  <si>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</si>
  <si>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</si>
  <si>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</si>
  <si>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</si>
  <si>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</si>
  <si>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</si>
  <si>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</si>
  <si>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</si>
  <si>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</si>
  <si>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</si>
  <si>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</si>
  <si>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</si>
  <si>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</si>
  <si>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</si>
  <si>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</si>
  <si>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</si>
  <si>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</si>
  <si>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</si>
  <si>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</si>
  <si>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</si>
  <si>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</si>
  <si>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</si>
  <si>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</si>
  <si>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</si>
  <si>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</si>
  <si>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</si>
  <si>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</si>
  <si>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</si>
  <si>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</si>
  <si>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</si>
  <si>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</si>
  <si>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</si>
  <si>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</si>
  <si>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</si>
  <si>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</si>
  <si>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</si>
  <si>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</si>
  <si>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</si>
  <si>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</si>
  <si>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</si>
  <si>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</si>
  <si>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</si>
  <si>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</si>
  <si>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</si>
  <si>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</si>
  <si>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</si>
  <si>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</si>
  <si>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</si>
  <si>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</si>
  <si>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</si>
  <si>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</si>
  <si>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</si>
  <si>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</si>
  <si>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</si>
  <si>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</si>
  <si>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</si>
  <si>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</si>
  <si>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</si>
  <si>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</si>
  <si>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</si>
  <si>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</si>
  <si>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</si>
  <si>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</si>
  <si>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</si>
  <si>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</si>
  <si>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</si>
  <si>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</si>
  <si>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</si>
  <si>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</si>
  <si>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</si>
  <si>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</si>
  <si>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</si>
  <si>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</si>
  <si>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</si>
  <si>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</si>
  <si>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</si>
  <si>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</si>
  <si>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</si>
  <si>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</si>
  <si>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</si>
  <si>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</si>
  <si>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</si>
  <si>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</si>
  <si>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</si>
  <si>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</si>
  <si>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</si>
  <si>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</si>
  <si>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</si>
  <si>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</si>
  <si>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</si>
  <si>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</si>
  <si>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</si>
  <si>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</si>
  <si>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</si>
  <si>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</si>
  <si>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</si>
  <si>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</si>
  <si>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</si>
  <si>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</si>
  <si>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</si>
  <si>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</si>
  <si>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</si>
  <si>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</si>
  <si>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</si>
  <si>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</si>
  <si>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</si>
  <si>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</si>
  <si>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</si>
  <si>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</si>
  <si>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</si>
  <si>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</si>
  <si>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</si>
  <si>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</si>
  <si>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</si>
  <si>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</si>
  <si>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</si>
  <si>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</si>
  <si>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</si>
  <si>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</si>
  <si>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</si>
  <si>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</si>
  <si>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</si>
  <si>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</si>
  <si>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</si>
  <si>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</si>
  <si>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</si>
  <si>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</si>
  <si>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</si>
  <si>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</si>
  <si>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</si>
  <si>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</si>
  <si>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</si>
  <si>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</si>
  <si>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</si>
  <si>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</si>
  <si>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</si>
  <si>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</si>
  <si>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</si>
  <si>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</si>
  <si>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</si>
  <si>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</si>
  <si>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</si>
  <si>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</si>
  <si>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</si>
  <si>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</si>
  <si>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</si>
  <si>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</si>
  <si>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</si>
  <si>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</si>
  <si>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</si>
  <si>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</si>
  <si>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</si>
  <si>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</si>
  <si>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</si>
  <si>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</si>
  <si>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</si>
  <si>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</si>
  <si>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</si>
  <si>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</si>
  <si>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</si>
  <si>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</si>
  <si>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</si>
  <si>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</si>
  <si>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</si>
  <si>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</si>
  <si>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</si>
  <si>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</si>
  <si>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</si>
  <si>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</si>
  <si>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</si>
  <si>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</si>
  <si>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</si>
  <si>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</si>
  <si>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</si>
  <si>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</si>
  <si>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</si>
  <si>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</si>
  <si>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</si>
  <si>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</si>
  <si>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</si>
  <si>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</si>
  <si>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</si>
  <si>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</si>
  <si>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</si>
  <si>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</si>
  <si>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</si>
  <si>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</si>
  <si>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</si>
  <si>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</si>
  <si>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</si>
  <si>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</si>
  <si>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</si>
  <si>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</si>
  <si>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</si>
  <si>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</si>
  <si>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</si>
  <si>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</si>
  <si>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</si>
  <si>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</si>
  <si>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</si>
  <si>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</si>
  <si>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</si>
  <si>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</si>
  <si>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</si>
  <si>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</si>
  <si>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</si>
  <si>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</si>
  <si>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</si>
  <si>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</si>
  <si>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</si>
  <si>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</si>
  <si>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</si>
  <si>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</si>
  <si>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</si>
  <si>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</si>
  <si>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</si>
  <si>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</si>
  <si>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</si>
  <si>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</si>
  <si>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</si>
  <si>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</si>
  <si>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</si>
  <si>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</si>
  <si>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</si>
  <si>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</si>
  <si>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</si>
  <si>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</si>
  <si>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</si>
  <si>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</si>
  <si>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</si>
  <si>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</si>
  <si>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</si>
  <si>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</si>
  <si>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</si>
  <si>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</si>
  <si>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</si>
  <si>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</si>
  <si>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</si>
  <si>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</si>
  <si>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</si>
  <si>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</si>
  <si>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</si>
  <si>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</si>
  <si>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</si>
  <si>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</si>
  <si>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</si>
  <si>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</si>
  <si>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</si>
  <si>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</si>
  <si>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</si>
  <si>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</si>
  <si>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</si>
  <si>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</si>
  <si>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</si>
  <si>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</si>
  <si>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</si>
  <si>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</si>
  <si>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</si>
  <si>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</si>
  <si>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</si>
  <si>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</si>
  <si>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</si>
  <si>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</si>
  <si>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</si>
  <si>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</si>
  <si>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</si>
  <si>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</si>
  <si>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2021-11-50000012</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</si>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</sst>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185" t="s">
        <v>2640</v>
      </c>
      <c r="M2" s="185"/>
      <c r="N2" s="193" t="s">
        <v>2641</v>
      </c>
      <c r="O2" s="194"/>
    </row>
    <row r="3" spans="1:20" ht="33" customHeight="1" x14ac:dyDescent="0.25">
      <c r="A3" s="9"/>
      <c r="B3" s="8"/>
      <c r="C3" s="211"/>
      <c r="D3" s="212"/>
      <c r="E3" s="212"/>
      <c r="F3" s="212"/>
      <c r="G3" s="212"/>
      <c r="H3" s="212"/>
      <c r="I3" s="212"/>
      <c r="J3" s="212"/>
      <c r="K3" s="212"/>
      <c r="L3" s="195" t="s">
        <v>1</v>
      </c>
      <c r="M3" s="195"/>
      <c r="N3" s="195"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6" t="s">
        <v>2638</v>
      </c>
      <c r="B6" s="187"/>
      <c r="C6" s="187"/>
      <c r="D6" s="187"/>
      <c r="E6" s="187"/>
      <c r="F6" s="187"/>
      <c r="G6" s="187"/>
      <c r="H6" s="187"/>
      <c r="I6" s="187"/>
      <c r="J6" s="187"/>
      <c r="K6" s="187"/>
      <c r="L6" s="187"/>
      <c r="M6" s="187"/>
      <c r="N6" s="187"/>
      <c r="O6" s="18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9" t="str">
        <f>HYPERLINK("#MI_Oferente_Singular!A114","CAPACIDAD RESIDUAL")</f>
        <v>CAPACIDAD RESIDUAL</v>
      </c>
      <c r="F8" s="190"/>
      <c r="G8" s="19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9" t="str">
        <f>HYPERLINK("#MI_Oferente_Singular!A162","TALENTO HUMANO")</f>
        <v>TALENTO HUMANO</v>
      </c>
      <c r="F9" s="190"/>
      <c r="G9" s="19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9" t="str">
        <f>HYPERLINK("#MI_Oferente_Singular!F162","INFRAESTRUCTURA")</f>
        <v>INFRAESTRUCTURA</v>
      </c>
      <c r="F10" s="190"/>
      <c r="G10" s="19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2683</v>
      </c>
      <c r="D15" s="35"/>
      <c r="E15" s="35"/>
      <c r="F15" s="5"/>
      <c r="G15" s="32" t="s">
        <v>1168</v>
      </c>
      <c r="H15" s="103" t="s">
        <v>187</v>
      </c>
      <c r="I15" s="32" t="s">
        <v>2624</v>
      </c>
      <c r="J15" s="108" t="s">
        <v>2626</v>
      </c>
      <c r="L15" s="215" t="s">
        <v>8</v>
      </c>
      <c r="M15" s="215"/>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6" t="s">
        <v>21</v>
      </c>
      <c r="B17" s="187"/>
      <c r="C17" s="187"/>
      <c r="D17" s="187"/>
      <c r="E17" s="187"/>
      <c r="F17" s="187"/>
      <c r="G17" s="187"/>
      <c r="H17" s="186" t="s">
        <v>12</v>
      </c>
      <c r="I17" s="187"/>
      <c r="J17" s="187"/>
      <c r="K17" s="187"/>
      <c r="L17" s="187"/>
      <c r="M17" s="187"/>
      <c r="N17" s="187"/>
      <c r="O17" s="18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2" t="s">
        <v>2639</v>
      </c>
      <c r="I19" s="139" t="s">
        <v>11</v>
      </c>
      <c r="J19" s="140" t="s">
        <v>10</v>
      </c>
      <c r="K19" s="140" t="s">
        <v>2609</v>
      </c>
      <c r="L19" s="140" t="s">
        <v>1161</v>
      </c>
      <c r="M19" s="140" t="s">
        <v>1162</v>
      </c>
      <c r="N19" s="141" t="s">
        <v>2610</v>
      </c>
      <c r="O19" s="136"/>
      <c r="Q19" s="51"/>
      <c r="R19" s="51"/>
    </row>
    <row r="20" spans="1:23" ht="30" customHeight="1" x14ac:dyDescent="0.25">
      <c r="A20" s="9"/>
      <c r="B20" s="109">
        <v>830142249</v>
      </c>
      <c r="C20" s="5"/>
      <c r="D20" s="73"/>
      <c r="E20" s="5"/>
      <c r="F20" s="5"/>
      <c r="G20" s="5"/>
      <c r="H20" s="192"/>
      <c r="I20" s="147" t="s">
        <v>1156</v>
      </c>
      <c r="J20" s="148" t="s">
        <v>198</v>
      </c>
      <c r="K20" s="149">
        <v>1036970980</v>
      </c>
      <c r="L20" s="150"/>
      <c r="M20" s="150">
        <v>44561</v>
      </c>
      <c r="N20" s="134">
        <f>+(M20-L20)/30</f>
        <v>1485.3666666666666</v>
      </c>
      <c r="O20" s="137"/>
      <c r="U20" s="133"/>
      <c r="V20" s="105">
        <f ca="1">NOW()</f>
        <v>44193.926659259261</v>
      </c>
      <c r="W20" s="105">
        <f ca="1">NOW()</f>
        <v>44193.926659259261</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8"/>
      <c r="I37" s="129"/>
      <c r="J37" s="129"/>
      <c r="K37" s="129"/>
      <c r="L37" s="129"/>
      <c r="M37" s="129"/>
      <c r="N37" s="129"/>
      <c r="O37" s="130"/>
    </row>
    <row r="38" spans="1:16" ht="21" customHeight="1" x14ac:dyDescent="0.25">
      <c r="A38" s="9"/>
      <c r="B38" s="184" t="str">
        <f>VLOOKUP(B20,EAS!A2:B1439,2,0)</f>
        <v>FUNDACION CELESTIN FREINET</v>
      </c>
      <c r="C38" s="184"/>
      <c r="D38" s="184"/>
      <c r="E38" s="184"/>
      <c r="F38" s="184"/>
      <c r="G38" s="5"/>
      <c r="H38" s="131"/>
      <c r="I38" s="196" t="s">
        <v>7</v>
      </c>
      <c r="J38" s="196"/>
      <c r="K38" s="196"/>
      <c r="L38" s="196"/>
      <c r="M38" s="196"/>
      <c r="N38" s="196"/>
      <c r="O38" s="132"/>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86" t="s">
        <v>3</v>
      </c>
      <c r="B41" s="187"/>
      <c r="C41" s="187"/>
      <c r="D41" s="187"/>
      <c r="E41" s="187"/>
      <c r="F41" s="187"/>
      <c r="G41" s="187"/>
      <c r="H41" s="187"/>
      <c r="I41" s="187"/>
      <c r="J41" s="187"/>
      <c r="K41" s="187"/>
      <c r="L41" s="187"/>
      <c r="M41" s="187"/>
      <c r="N41" s="187"/>
      <c r="O41" s="188"/>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2654</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75" t="s">
        <v>2676</v>
      </c>
      <c r="C48" s="112" t="s">
        <v>31</v>
      </c>
      <c r="D48" s="176" t="s">
        <v>2677</v>
      </c>
      <c r="E48" s="177">
        <v>42802</v>
      </c>
      <c r="F48" s="177">
        <v>43280</v>
      </c>
      <c r="G48" s="158">
        <f>IF(AND(E48&lt;&gt;"",F48&lt;&gt;""),((F48-E48)/30),"")</f>
        <v>15.933333333333334</v>
      </c>
      <c r="H48" s="178" t="s">
        <v>2682</v>
      </c>
      <c r="I48" s="113" t="s">
        <v>1156</v>
      </c>
      <c r="J48" s="113" t="s">
        <v>199</v>
      </c>
      <c r="K48" s="179">
        <v>1865023500</v>
      </c>
      <c r="L48" s="115" t="s">
        <v>1148</v>
      </c>
      <c r="M48" s="117"/>
      <c r="N48" s="115" t="s">
        <v>27</v>
      </c>
      <c r="O48" s="115" t="s">
        <v>26</v>
      </c>
      <c r="P48" s="78"/>
    </row>
    <row r="49" spans="1:16" s="6" customFormat="1" ht="24.75" customHeight="1" x14ac:dyDescent="0.25">
      <c r="A49" s="142">
        <v>2</v>
      </c>
      <c r="B49" s="175" t="s">
        <v>2676</v>
      </c>
      <c r="C49" s="112" t="s">
        <v>31</v>
      </c>
      <c r="D49" s="176" t="s">
        <v>2678</v>
      </c>
      <c r="E49" s="177">
        <v>42611</v>
      </c>
      <c r="F49" s="177">
        <v>42975</v>
      </c>
      <c r="G49" s="158">
        <f t="shared" ref="G49:G50" si="2">IF(AND(E49&lt;&gt;"",F49&lt;&gt;""),((F49-E49)/30),"")</f>
        <v>12.133333333333333</v>
      </c>
      <c r="H49" s="178" t="s">
        <v>2682</v>
      </c>
      <c r="I49" s="113" t="s">
        <v>1156</v>
      </c>
      <c r="J49" s="113" t="s">
        <v>199</v>
      </c>
      <c r="K49" s="179">
        <v>674953000</v>
      </c>
      <c r="L49" s="115" t="s">
        <v>1148</v>
      </c>
      <c r="M49" s="117"/>
      <c r="N49" s="115" t="s">
        <v>27</v>
      </c>
      <c r="O49" s="115" t="s">
        <v>26</v>
      </c>
      <c r="P49" s="78"/>
    </row>
    <row r="50" spans="1:16" s="6" customFormat="1" ht="24.75" customHeight="1" x14ac:dyDescent="0.25">
      <c r="A50" s="142">
        <v>3</v>
      </c>
      <c r="B50" s="175" t="s">
        <v>2676</v>
      </c>
      <c r="C50" s="112" t="s">
        <v>31</v>
      </c>
      <c r="D50" s="176" t="s">
        <v>2679</v>
      </c>
      <c r="E50" s="177">
        <v>41333</v>
      </c>
      <c r="F50" s="177">
        <v>41578</v>
      </c>
      <c r="G50" s="158">
        <f t="shared" si="2"/>
        <v>8.1666666666666661</v>
      </c>
      <c r="H50" s="178" t="s">
        <v>2682</v>
      </c>
      <c r="I50" s="113" t="s">
        <v>1156</v>
      </c>
      <c r="J50" s="113" t="s">
        <v>199</v>
      </c>
      <c r="K50" s="179">
        <v>1409808239</v>
      </c>
      <c r="L50" s="115" t="s">
        <v>1148</v>
      </c>
      <c r="M50" s="117"/>
      <c r="N50" s="115" t="s">
        <v>27</v>
      </c>
      <c r="O50" s="115" t="s">
        <v>26</v>
      </c>
      <c r="P50" s="78"/>
    </row>
    <row r="51" spans="1:16" s="6" customFormat="1" ht="24.75" customHeight="1" outlineLevel="1" x14ac:dyDescent="0.25">
      <c r="A51" s="142">
        <v>4</v>
      </c>
      <c r="B51" s="175" t="s">
        <v>2676</v>
      </c>
      <c r="C51" s="112" t="s">
        <v>31</v>
      </c>
      <c r="D51" s="176" t="s">
        <v>2680</v>
      </c>
      <c r="E51" s="177">
        <v>41768</v>
      </c>
      <c r="F51" s="177">
        <v>42131</v>
      </c>
      <c r="G51" s="158">
        <f t="shared" ref="G51:G107" si="3">IF(AND(E51&lt;&gt;"",F51&lt;&gt;""),((F51-E51)/30),"")</f>
        <v>12.1</v>
      </c>
      <c r="H51" s="178" t="s">
        <v>2682</v>
      </c>
      <c r="I51" s="113" t="s">
        <v>1156</v>
      </c>
      <c r="J51" s="113" t="s">
        <v>199</v>
      </c>
      <c r="K51" s="180">
        <v>1988381545</v>
      </c>
      <c r="L51" s="115" t="s">
        <v>1148</v>
      </c>
      <c r="M51" s="117"/>
      <c r="N51" s="115" t="s">
        <v>27</v>
      </c>
      <c r="O51" s="115" t="s">
        <v>26</v>
      </c>
      <c r="P51" s="78"/>
    </row>
    <row r="52" spans="1:16" s="7" customFormat="1" ht="24.75" customHeight="1" outlineLevel="1" x14ac:dyDescent="0.25">
      <c r="A52" s="143">
        <v>5</v>
      </c>
      <c r="B52" s="175" t="s">
        <v>2676</v>
      </c>
      <c r="C52" s="112" t="s">
        <v>31</v>
      </c>
      <c r="D52" s="176" t="s">
        <v>2681</v>
      </c>
      <c r="E52" s="177">
        <v>41599</v>
      </c>
      <c r="F52" s="177">
        <v>41767</v>
      </c>
      <c r="G52" s="158">
        <f t="shared" si="3"/>
        <v>5.6</v>
      </c>
      <c r="H52" s="178" t="s">
        <v>2682</v>
      </c>
      <c r="I52" s="113" t="s">
        <v>1156</v>
      </c>
      <c r="J52" s="113" t="s">
        <v>199</v>
      </c>
      <c r="K52" s="180">
        <v>590638891</v>
      </c>
      <c r="L52" s="115" t="s">
        <v>1148</v>
      </c>
      <c r="M52" s="117"/>
      <c r="N52" s="115" t="s">
        <v>27</v>
      </c>
      <c r="O52" s="115" t="s">
        <v>26</v>
      </c>
      <c r="P52" s="79"/>
    </row>
    <row r="53" spans="1:16" s="7" customFormat="1" ht="24.75" customHeight="1" outlineLevel="1" x14ac:dyDescent="0.25">
      <c r="A53" s="143">
        <v>6</v>
      </c>
      <c r="B53" s="111"/>
      <c r="C53" s="112"/>
      <c r="D53" s="110"/>
      <c r="E53" s="144"/>
      <c r="F53" s="144"/>
      <c r="G53" s="158"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8"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8"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8"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8"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2655</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76" t="s">
        <v>2684</v>
      </c>
      <c r="E114" s="177">
        <v>43887</v>
      </c>
      <c r="F114" s="177">
        <v>44196</v>
      </c>
      <c r="G114" s="158">
        <f>IF(AND(E114&lt;&gt;"",F114&lt;&gt;""),((F114-E114)/30),"")</f>
        <v>10.3</v>
      </c>
      <c r="H114" s="178" t="s">
        <v>2687</v>
      </c>
      <c r="I114" s="120" t="s">
        <v>1156</v>
      </c>
      <c r="J114" s="120" t="s">
        <v>198</v>
      </c>
      <c r="K114" s="68">
        <v>950971224</v>
      </c>
      <c r="L114" s="100" t="e">
        <f>+IF(AND(K114&gt;0,O114="Ejecución"),(K114/877802)*Tabla28[[#This Row],[% participación]],IF(AND(K114&gt;0,O114&lt;&gt;"Ejecución"),"-",""))</f>
        <v>#VALUE!</v>
      </c>
      <c r="M114" s="123"/>
      <c r="N114" s="171" t="str">
        <f>+IF(M118="No",1,IF(M118="Si","Ingrese %",""))</f>
        <v/>
      </c>
      <c r="O114" s="160" t="s">
        <v>1150</v>
      </c>
      <c r="P114" s="78"/>
    </row>
    <row r="115" spans="1:16" s="6" customFormat="1" ht="24.75" customHeight="1" x14ac:dyDescent="0.25">
      <c r="A115" s="142">
        <v>2</v>
      </c>
      <c r="B115" s="159" t="s">
        <v>2664</v>
      </c>
      <c r="C115" s="161" t="s">
        <v>31</v>
      </c>
      <c r="D115" s="176" t="s">
        <v>2685</v>
      </c>
      <c r="E115" s="177">
        <v>43922</v>
      </c>
      <c r="F115" s="177">
        <v>44165</v>
      </c>
      <c r="G115" s="158">
        <f t="shared" ref="G115:G116" si="4">IF(AND(E115&lt;&gt;"",F115&lt;&gt;""),((F115-E115)/30),"")</f>
        <v>8.1</v>
      </c>
      <c r="H115" s="178" t="s">
        <v>2688</v>
      </c>
      <c r="I115" s="63" t="s">
        <v>1156</v>
      </c>
      <c r="J115" s="63" t="s">
        <v>200</v>
      </c>
      <c r="K115" s="68">
        <v>64035443</v>
      </c>
      <c r="L115" s="100" t="e">
        <f>+IF(AND(K115&gt;0,O115="Ejecución"),(K115/877802)*Tabla28[[#This Row],[% participación]],IF(AND(K115&gt;0,O115&lt;&gt;"Ejecución"),"-",""))</f>
        <v>#VALUE!</v>
      </c>
      <c r="M115" s="65"/>
      <c r="N115" s="171" t="str">
        <f>+IF(M118="No",1,IF(M118="Si","Ingrese %",""))</f>
        <v/>
      </c>
      <c r="O115" s="160" t="s">
        <v>1150</v>
      </c>
      <c r="P115" s="78"/>
    </row>
    <row r="116" spans="1:16" s="6" customFormat="1" ht="24.75" customHeight="1" x14ac:dyDescent="0.25">
      <c r="A116" s="142">
        <v>3</v>
      </c>
      <c r="B116" s="159" t="s">
        <v>2664</v>
      </c>
      <c r="C116" s="161" t="s">
        <v>31</v>
      </c>
      <c r="D116" s="176" t="s">
        <v>2686</v>
      </c>
      <c r="E116" s="144">
        <v>44166</v>
      </c>
      <c r="F116" s="144">
        <v>44773</v>
      </c>
      <c r="G116" s="158">
        <f t="shared" si="4"/>
        <v>20.233333333333334</v>
      </c>
      <c r="H116" s="181" t="s">
        <v>2689</v>
      </c>
      <c r="I116" s="63" t="s">
        <v>1156</v>
      </c>
      <c r="J116" s="63" t="s">
        <v>196</v>
      </c>
      <c r="K116" s="68">
        <v>1032165402</v>
      </c>
      <c r="L116" s="100" t="e">
        <f>+IF(AND(K116&gt;0,O116="Ejecución"),(K116/877802)*Tabla28[[#This Row],[% participación]],IF(AND(K116&gt;0,O116&lt;&gt;"Ejecución"),"-",""))</f>
        <v>#VALUE!</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6" t="s">
        <v>13</v>
      </c>
      <c r="B162" s="187"/>
      <c r="C162" s="187"/>
      <c r="D162" s="187"/>
      <c r="E162" s="188"/>
      <c r="F162" s="187" t="s">
        <v>15</v>
      </c>
      <c r="G162" s="187"/>
      <c r="H162" s="187"/>
      <c r="I162" s="186" t="s">
        <v>16</v>
      </c>
      <c r="J162" s="187"/>
      <c r="K162" s="187"/>
      <c r="L162" s="187"/>
      <c r="M162" s="187"/>
      <c r="N162" s="187"/>
      <c r="O162" s="188"/>
      <c r="P162" s="76"/>
    </row>
    <row r="163" spans="1:28" ht="51.75" customHeight="1" x14ac:dyDescent="0.25">
      <c r="A163" s="245" t="s">
        <v>2659</v>
      </c>
      <c r="B163" s="246"/>
      <c r="C163" s="246"/>
      <c r="D163" s="246"/>
      <c r="E163" s="247"/>
      <c r="F163" s="248" t="s">
        <v>2660</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2657</v>
      </c>
      <c r="C168" s="229"/>
      <c r="D168" s="229"/>
      <c r="E168" s="8"/>
      <c r="F168" s="5"/>
      <c r="H168" s="81" t="s">
        <v>2656</v>
      </c>
      <c r="I168" s="252"/>
      <c r="J168" s="253"/>
      <c r="K168" s="253"/>
      <c r="L168" s="253"/>
      <c r="M168" s="253"/>
      <c r="N168" s="253"/>
      <c r="O168" s="25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6" t="s">
        <v>2667</v>
      </c>
      <c r="B172" s="187"/>
      <c r="C172" s="187"/>
      <c r="D172" s="187"/>
      <c r="E172" s="187"/>
      <c r="F172" s="187"/>
      <c r="G172" s="187"/>
      <c r="H172" s="187"/>
      <c r="I172" s="187"/>
      <c r="J172" s="187"/>
      <c r="K172" s="187"/>
      <c r="L172" s="187"/>
      <c r="M172" s="187"/>
      <c r="N172" s="187"/>
      <c r="O172" s="188"/>
      <c r="P172" s="76"/>
    </row>
    <row r="173" spans="1:28" ht="15" customHeight="1" x14ac:dyDescent="0.25">
      <c r="A173" s="201" t="s">
        <v>2673</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224" t="s">
        <v>2674</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2671</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3" t="s">
        <v>1165</v>
      </c>
      <c r="V178" s="183"/>
      <c r="W178" s="183"/>
      <c r="X178" s="24">
        <v>0.02</v>
      </c>
      <c r="Y178" s="162"/>
      <c r="Z178" s="163" t="str">
        <f>IF(Y178&gt;0,SUM(E180+Y178),"")</f>
        <v/>
      </c>
      <c r="AA178" s="19"/>
      <c r="AB178" s="19"/>
    </row>
    <row r="179" spans="1:28" ht="23.25" x14ac:dyDescent="0.25">
      <c r="A179" s="9"/>
      <c r="B179" s="227" t="s">
        <v>2668</v>
      </c>
      <c r="C179" s="227"/>
      <c r="D179" s="227"/>
      <c r="E179" s="169">
        <v>0.02</v>
      </c>
      <c r="F179" s="168"/>
      <c r="G179" s="163" t="str">
        <f>IF(F179&gt;0,SUM(E179+F179),"")</f>
        <v/>
      </c>
      <c r="H179" s="5"/>
      <c r="I179" s="227" t="s">
        <v>2670</v>
      </c>
      <c r="J179" s="227"/>
      <c r="K179" s="227"/>
      <c r="L179" s="227"/>
      <c r="M179" s="170"/>
      <c r="O179" s="8"/>
      <c r="Q179" s="19"/>
      <c r="R179" s="157" t="str">
        <f>IF(M179&gt;0,SUM(L179+M179),"")</f>
        <v/>
      </c>
      <c r="T179" s="19"/>
      <c r="U179" s="183" t="s">
        <v>1166</v>
      </c>
      <c r="V179" s="183"/>
      <c r="W179" s="183"/>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3" t="s">
        <v>1167</v>
      </c>
      <c r="V180" s="183"/>
      <c r="W180" s="183"/>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8" t="s">
        <v>2628</v>
      </c>
      <c r="L185" s="208"/>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6" t="s">
        <v>18</v>
      </c>
      <c r="B188" s="187"/>
      <c r="C188" s="187"/>
      <c r="D188" s="187"/>
      <c r="E188" s="187"/>
      <c r="F188" s="187"/>
      <c r="G188" s="187"/>
      <c r="H188" s="187"/>
      <c r="I188" s="187"/>
      <c r="J188" s="187"/>
      <c r="K188" s="187"/>
      <c r="L188" s="187"/>
      <c r="M188" s="187"/>
      <c r="N188" s="187"/>
      <c r="O188" s="188"/>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4">
        <v>43797</v>
      </c>
      <c r="D193" s="5"/>
      <c r="E193" s="125">
        <v>4420</v>
      </c>
      <c r="F193" s="5"/>
      <c r="G193" s="5"/>
      <c r="H193" s="146" t="s">
        <v>2690</v>
      </c>
      <c r="J193" s="5"/>
      <c r="K193" s="12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6" t="s">
        <v>29</v>
      </c>
      <c r="B197" s="187"/>
      <c r="C197" s="187"/>
      <c r="D197" s="187"/>
      <c r="E197" s="187"/>
      <c r="F197" s="187"/>
      <c r="G197" s="187"/>
      <c r="H197" s="187"/>
      <c r="I197" s="187"/>
      <c r="J197" s="187"/>
      <c r="K197" s="187"/>
      <c r="L197" s="187"/>
      <c r="M197" s="187"/>
      <c r="N197" s="187"/>
      <c r="O197" s="18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2658</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2" t="s">
        <v>2691</v>
      </c>
      <c r="J211" s="27" t="s">
        <v>2622</v>
      </c>
      <c r="K211" s="182" t="s">
        <v>2691</v>
      </c>
      <c r="L211" s="21"/>
      <c r="M211" s="21"/>
      <c r="N211" s="21"/>
      <c r="O211" s="8"/>
    </row>
    <row r="212" spans="1:15" x14ac:dyDescent="0.25">
      <c r="A212" s="9"/>
      <c r="B212" s="27" t="s">
        <v>2619</v>
      </c>
      <c r="C212" s="146" t="s">
        <v>2690</v>
      </c>
      <c r="D212" s="21"/>
      <c r="G212" s="27" t="s">
        <v>2621</v>
      </c>
      <c r="H212" s="182" t="s">
        <v>2692</v>
      </c>
      <c r="J212" s="27" t="s">
        <v>2623</v>
      </c>
      <c r="K212" s="125"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a65d333d-5b59-4810-bc94-b80d9325abbc"/>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2020-12-29T03:14:28Z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