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Z:\FUNDACION\Cont-Fund\Marisela2017\ICBF\BANCO OFERENTES 2019 - 2\INVITACIONES\INVITACIONES 2021\INVI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<sst xmlns="http://schemas.openxmlformats.org/spreadsheetml/2006/main" count="3078" uniqueCount="2695">
  <si>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</si>
  <si>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</si>
  <si>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</si>
  <si>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</si>
  <si>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</si>
  <si>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</si>
  <si>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</si>
  <si>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</si>
  <si>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</si>
  <si>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</si>
  <si>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</si>
  <si>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</si>
  <si>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</si>
  <si>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</si>
  <si>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</si>
  <si>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</si>
  <si>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</si>
  <si>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</si>
  <si>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</si>
  <si>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</si>
  <si>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</si>
  <si>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</si>
  <si>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</si>
  <si>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</si>
  <si>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</si>
  <si>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</si>
  <si>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</si>
  <si>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</si>
  <si>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</si>
  <si>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</si>
  <si>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</si>
  <si>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</si>
  <si>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</si>
  <si>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</si>
  <si>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</si>
  <si>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</si>
  <si>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</si>
  <si>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</si>
  <si>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</si>
  <si>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</si>
  <si>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</si>
  <si>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</si>
  <si>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</si>
  <si>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</si>
  <si>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</si>
  <si>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</si>
  <si>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</si>
  <si>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</si>
  <si>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</si>
  <si>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</si>
  <si>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</si>
  <si>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</si>
  <si>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</si>
  <si>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</si>
  <si>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</si>
  <si>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</si>
  <si>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</si>
  <si>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</si>
  <si>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</si>
  <si>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</si>
  <si>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</si>
  <si>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</si>
  <si>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</si>
  <si>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</si>
  <si>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</si>
  <si>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</si>
  <si>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</si>
  <si>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</si>
  <si>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</si>
  <si>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</si>
  <si>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</si>
  <si>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</si>
  <si>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</si>
  <si>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</si>
  <si>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</si>
  <si>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</si>
  <si>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</si>
  <si>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</si>
  <si>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</si>
  <si>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</si>
  <si>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</si>
  <si>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</si>
  <si>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</si>
  <si>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</si>
  <si>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</si>
  <si>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</si>
  <si>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</si>
  <si>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</si>
  <si>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</si>
  <si>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</si>
  <si>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</si>
  <si>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</si>
  <si>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</si>
  <si>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</si>
  <si>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</si>
  <si>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</si>
  <si>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</si>
  <si>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</si>
  <si>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</si>
  <si>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</si>
  <si>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</si>
  <si>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</si>
  <si>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</si>
  <si>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</si>
  <si>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</si>
  <si>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</si>
  <si>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</si>
  <si>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</si>
  <si>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</si>
  <si>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</si>
  <si>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</si>
  <si>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</si>
  <si>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</si>
  <si>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</si>
  <si>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</si>
  <si>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</si>
  <si>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</si>
  <si>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</si>
  <si>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</si>
  <si>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</si>
  <si>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</si>
  <si>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</si>
  <si>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</si>
  <si>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</si>
  <si>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</si>
  <si>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</si>
  <si>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</si>
  <si>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</si>
  <si>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</si>
  <si>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</si>
  <si>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</si>
  <si>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</si>
  <si>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</si>
  <si>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</si>
  <si>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</si>
  <si>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</si>
  <si>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</si>
  <si>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</si>
  <si>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</si>
  <si>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</si>
  <si>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</si>
  <si>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</si>
  <si>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</si>
  <si>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</si>
  <si>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</si>
  <si>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</si>
  <si>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</si>
  <si>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</si>
  <si>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</si>
  <si>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</si>
  <si>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</si>
  <si>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</si>
  <si>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</si>
  <si>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</si>
  <si>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</si>
  <si>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</si>
  <si>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</si>
  <si>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</si>
  <si>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</si>
  <si>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</si>
  <si>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</si>
  <si>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</si>
  <si>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</si>
  <si>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</si>
  <si>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</si>
  <si>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</si>
  <si>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</si>
  <si>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</si>
  <si>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</si>
  <si>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</si>
  <si>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</si>
  <si>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</si>
  <si>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</si>
  <si>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</si>
  <si>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</si>
  <si>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</si>
  <si>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</si>
  <si>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</si>
  <si>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</si>
  <si>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</si>
  <si>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</si>
  <si>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</si>
  <si>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</si>
  <si>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</si>
  <si>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</si>
  <si>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</si>
  <si>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</si>
  <si>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</si>
  <si>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</si>
  <si>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</si>
  <si>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</si>
  <si>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</si>
  <si>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</si>
  <si>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</si>
  <si>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</si>
  <si>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</si>
  <si>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</si>
  <si>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</si>
  <si>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</si>
  <si>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</si>
  <si>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</si>
  <si>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</si>
  <si>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</si>
  <si>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</si>
  <si>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</si>
  <si>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</si>
  <si>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</si>
  <si>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</si>
  <si>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</si>
  <si>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</si>
  <si>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</si>
  <si>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</si>
  <si>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</si>
  <si>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</si>
  <si>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</si>
  <si>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</si>
  <si>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</si>
  <si>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</si>
  <si>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</si>
  <si>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</si>
  <si>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</si>
  <si>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</si>
  <si>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</si>
  <si>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</si>
  <si>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</si>
  <si>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</si>
  <si>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</si>
  <si>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</si>
  <si>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</si>
  <si>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</si>
  <si>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</si>
  <si>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</si>
  <si>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</si>
  <si>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</si>
  <si>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</si>
  <si>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</si>
  <si>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</si>
  <si>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</si>
  <si>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</si>
  <si>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</si>
  <si>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</si>
  <si>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</si>
  <si>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</si>
  <si>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</si>
  <si>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</si>
  <si>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</si>
  <si>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</si>
  <si>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</si>
  <si>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</si>
  <si>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</si>
  <si>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</si>
  <si>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</si>
  <si>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</si>
  <si>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</si>
  <si>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</si>
  <si>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</si>
  <si>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</si>
  <si>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</si>
  <si>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</si>
  <si>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</si>
  <si>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</si>
  <si>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</si>
  <si>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</si>
  <si>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</si>
  <si>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</si>
  <si>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</si>
  <si>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</si>
  <si>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</si>
  <si>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</si>
  <si>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</si>
  <si>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</si>
  <si>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</si>
  <si>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</si>
  <si>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</si>
  <si>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</si>
  <si>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</si>
  <si>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</si>
  <si>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</si>
  <si>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</si>
  <si>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</si>
  <si>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</si>
  <si>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</si>
  <si>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</si>
  <si>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</si>
  <si>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</si>
  <si>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</si>
  <si>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</si>
  <si>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</si>
  <si>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</si>
  <si>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</si>
  <si>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</si>
  <si>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</si>
  <si>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</si>
  <si>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</si>
  <si>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</si>
  <si>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</si>
  <si>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</si>
  <si>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</si>
  <si>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</si>
  <si>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</si>
  <si>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</si>
  <si>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</si>
  <si>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</si>
  <si>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</si>
  <si>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</si>
  <si>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</si>
  <si>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</si>
  <si>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</si>
  <si>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</si>
  <si>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</si>
  <si>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</si>
  <si>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</si>
  <si>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</si>
  <si>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</si>
  <si>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</si>
  <si>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</si>
  <si>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</si>
  <si>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</si>
  <si>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</si>
  <si>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</si>
  <si>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</si>
  <si>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</si>
  <si>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</si>
  <si>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</si>
  <si>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</si>
  <si>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</si>
  <si>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</si>
  <si>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</si>
  <si>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</si>
  <si>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</si>
  <si>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</si>
  <si>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</si>
  <si>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</si>
  <si>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</si>
  <si>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</si>
  <si>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</si>
  <si>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</si>
  <si>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</si>
  <si>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</si>
  <si>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</si>
  <si>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</si>
  <si>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</si>
  <si>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</si>
  <si>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</si>
  <si>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</si>
  <si>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</si>
  <si>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</si>
  <si>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</si>
  <si>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</si>
  <si>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</si>
  <si>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</si>
  <si>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</si>
  <si>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</si>
  <si>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</si>
  <si>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</si>
  <si>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</si>
  <si>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</si>
  <si>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</si>
  <si>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</si>
  <si>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</si>
  <si>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</si>
  <si>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</si>
  <si>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</si>
  <si>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</si>
  <si>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</si>
  <si>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</si>
  <si>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</si>
  <si>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</si>
  <si>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</si>
  <si>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</si>
  <si>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</si>
  <si>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</si>
  <si>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</si>
  <si>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</si>
  <si>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</si>
  <si>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</si>
  <si>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</si>
  <si>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</si>
  <si>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</si>
  <si>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</si>
  <si>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</si>
  <si>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</si>
  <si>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</si>
  <si>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</si>
  <si>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</si>
  <si>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</si>
  <si>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</si>
  <si>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</si>
  <si>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</si>
  <si>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</si>
  <si>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</si>
  <si>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</si>
  <si>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</si>
  <si>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</si>
  <si>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</si>
  <si>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</si>
  <si>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</si>
  <si>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</si>
  <si>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</si>
  <si>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</si>
  <si>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</si>
  <si>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</si>
  <si>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</si>
  <si>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</si>
  <si>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</si>
  <si>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</si>
  <si>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</si>
  <si>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</si>
  <si>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</si>
  <si>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</si>
  <si>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</si>
  <si>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</si>
  <si>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</si>
  <si>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</si>
  <si>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</si>
  <si>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</si>
  <si>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</si>
  <si>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</si>
  <si>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</si>
  <si>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</si>
  <si>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</si>
  <si>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</si>
  <si>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</si>
  <si>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</si>
  <si>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</si>
  <si>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</si>
  <si>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</si>
  <si>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</si>
  <si>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</si>
  <si>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</si>
  <si>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</si>
  <si>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</si>
  <si>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</si>
  <si>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</si>
  <si>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</si>
  <si>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</si>
  <si>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</si>
  <si>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</si>
  <si>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</si>
  <si>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</si>
  <si>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</si>
  <si>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</si>
  <si>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</si>
  <si>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</si>
  <si>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</si>
  <si>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</si>
  <si>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</si>
  <si>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</si>
  <si>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</si>
  <si>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</si>
  <si>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</si>
  <si>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</si>
  <si>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</si>
  <si>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</si>
  <si>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</si>
  <si>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</si>
  <si>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</si>
  <si>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</si>
  <si>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</si>
  <si>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</si>
  <si>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</si>
  <si>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</si>
  <si>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</si>
  <si>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</si>
  <si>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</si>
  <si>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</si>
  <si>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</si>
  <si>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</si>
  <si>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</si>
  <si>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</si>
  <si>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</si>
  <si>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</si>
  <si>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</si>
  <si>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</si>
  <si>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</si>
  <si>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</si>
  <si>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</si>
  <si>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</si>
  <si>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</si>
  <si>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</si>
  <si>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</si>
  <si>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</si>
  <si>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</si>
  <si>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</si>
  <si>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</si>
  <si>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</si>
  <si>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</si>
  <si>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</si>
  <si>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</si>
  <si>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</si>
  <si>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</si>
  <si>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</si>
  <si>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</si>
  <si>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</si>
  <si>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</si>
  <si>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</si>
  <si>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</si>
  <si>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</si>
  <si>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</si>
  <si>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</si>
  <si>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</si>
  <si>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</si>
  <si>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</si>
  <si>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</si>
  <si>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</si>
  <si>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</si>
  <si>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</si>
  <si>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</si>
  <si>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</si>
  <si>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</si>
  <si>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</si>
  <si>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</si>
  <si>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</si>
  <si>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</si>
  <si>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</si>
  <si>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</si>
  <si>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</si>
  <si>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</si>
  <si>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</si>
  <si>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</si>
  <si>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</si>
  <si>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</si>
  <si>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</si>
  <si>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</si>
  <si>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</si>
  <si>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</si>
  <si>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</si>
  <si>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</si>
  <si>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</si>
  <si>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</si>
  <si>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</si>
  <si>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</si>
  <si>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</si>
  <si>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</si>
  <si>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</si>
  <si>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</si>
  <si>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</si>
  <si>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</si>
  <si>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</si>
  <si>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</si>
  <si>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</si>
  <si>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</si>
  <si>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</si>
  <si>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</si>
  <si>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</si>
  <si>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</si>
  <si>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</si>
  <si>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</si>
  <si>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</si>
  <si>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</si>
  <si>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</si>
  <si>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</si>
  <si>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</si>
  <si>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</si>
  <si>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</si>
  <si>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</si>
  <si>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</si>
  <si>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</si>
  <si>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</si>
  <si>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</si>
  <si>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</si>
  <si>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</si>
  <si>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</si>
  <si>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</si>
  <si>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</si>
  <si>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</si>
  <si>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</si>
  <si>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</si>
  <si>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</si>
  <si>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</si>
  <si>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</si>
  <si>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</si>
  <si>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</si>
  <si>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</si>
  <si>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</si>
  <si>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</si>
  <si>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</si>
  <si>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</si>
  <si>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</si>
  <si>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</si>
  <si>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</si>
  <si>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</si>
  <si>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</si>
  <si>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</si>
  <si>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</si>
  <si>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</si>
  <si>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</si>
  <si>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</si>
  <si>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</si>
  <si>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</si>
  <si>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</si>
  <si>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</si>
  <si>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</si>
  <si>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</si>
  <si>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</si>
  <si>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</si>
  <si>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</si>
  <si>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</si>
  <si>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</si>
  <si>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</si>
  <si>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</si>
  <si>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</si>
  <si>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</si>
  <si>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</si>
  <si>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</si>
  <si>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</si>
  <si>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</si>
  <si>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</si>
  <si>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</si>
  <si>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</si>
  <si>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</si>
  <si>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</si>
  <si>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</si>
  <si>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</si>
  <si>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</si>
  <si>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</si>
  <si>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</si>
  <si>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</si>
  <si>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</si>
  <si>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</si>
  <si>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</si>
  <si>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</si>
  <si>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</si>
  <si>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</si>
  <si>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</si>
  <si>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</si>
  <si>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</si>
  <si>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</si>
  <si>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</si>
  <si>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</si>
  <si>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</si>
  <si>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</si>
  <si>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</si>
  <si>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</si>
  <si>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</si>
  <si>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</si>
  <si>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</si>
  <si>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</si>
  <si>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</si>
  <si>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</si>
  <si>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</si>
  <si>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</si>
  <si>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</si>
  <si>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</si>
  <si>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</si>
  <si>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</si>
  <si>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</si>
  <si>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</si>
  <si>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</si>
  <si>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</si>
  <si>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</si>
  <si>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</si>
  <si>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</si>
  <si>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</si>
  <si>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</si>
  <si>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</si>
  <si>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</si>
  <si>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</si>
  <si>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</si>
  <si>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</si>
  <si>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</si>
  <si>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</si>
  <si>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</si>
  <si>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</si>
  <si>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</si>
  <si>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</si>
  <si>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</si>
  <si>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</si>
  <si>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</si>
  <si>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</si>
  <si>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</si>
  <si>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</si>
  <si>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</si>
  <si>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</si>
  <si>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</si>
  <si>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</si>
  <si>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</si>
  <si>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</si>
  <si>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</si>
  <si>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</si>
  <si>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</si>
  <si>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</si>
  <si>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</si>
  <si>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</si>
  <si>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</si>
  <si>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</si>
  <si>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</si>
  <si>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</si>
  <si>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</si>
  <si>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</si>
  <si>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</si>
  <si>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</si>
  <si>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</si>
  <si>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</si>
  <si>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</si>
  <si>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</si>
  <si>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</si>
  <si>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</si>
  <si>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</si>
  <si>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</si>
  <si>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</si>
  <si>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</si>
  <si>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</si>
  <si>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</si>
  <si>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</si>
  <si>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</si>
  <si>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</si>
  <si>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</si>
  <si>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</si>
  <si>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</si>
  <si>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</si>
  <si>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</si>
  <si>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</si>
  <si>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</si>
  <si>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</si>
  <si>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</si>
  <si>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</si>
  <si>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</si>
  <si>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</si>
  <si>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</si>
  <si>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</si>
  <si>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</si>
  <si>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</si>
  <si>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</si>
  <si>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</si>
  <si>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</si>
  <si>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</si>
  <si>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</si>
  <si>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</si>
  <si>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</si>
  <si>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</si>
  <si>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</si>
  <si>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</si>
  <si>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</si>
  <si>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</si>
  <si>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</si>
  <si>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</si>
  <si>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</si>
  <si>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</si>
  <si>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</si>
  <si>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</si>
  <si>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</si>
  <si>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</si>
  <si>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</si>
  <si>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</si>
  <si>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</si>
  <si>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</si>
  <si>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</si>
  <si>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</si>
  <si>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</si>
  <si>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</si>
  <si>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</si>
  <si>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</si>
  <si>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</si>
  <si>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</si>
  <si>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</si>
  <si>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</si>
  <si>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</si>
  <si>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</si>
  <si>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</si>
  <si>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</si>
  <si>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</si>
  <si>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</si>
  <si>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</si>
  <si>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</si>
  <si>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</si>
  <si>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</si>
  <si>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</si>
  <si>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</si>
  <si>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</si>
  <si>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</si>
  <si>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</si>
  <si>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</si>
  <si>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</si>
  <si>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</si>
  <si>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</si>
  <si>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</si>
  <si>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</si>
  <si>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</si>
  <si>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</si>
  <si>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</si>
  <si>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</si>
  <si>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</si>
  <si>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</si>
  <si>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</si>
  <si>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</si>
  <si>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</si>
  <si>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</si>
  <si>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</si>
  <si>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</si>
  <si>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</si>
  <si>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</si>
  <si>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</si>
  <si>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</si>
  <si>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</si>
  <si>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</si>
  <si>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</si>
  <si>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</si>
  <si>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</si>
  <si>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</si>
  <si>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</si>
  <si>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</si>
  <si>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</si>
  <si>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</si>
  <si>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</si>
  <si>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</si>
  <si>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</si>
  <si>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</si>
  <si>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</si>
  <si>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</si>
  <si>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</si>
  <si>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</si>
  <si>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</si>
  <si>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</si>
  <si>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</si>
  <si>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</si>
  <si>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</si>
  <si>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</si>
  <si>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</si>
  <si>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</si>
  <si>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</si>
  <si>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</si>
  <si>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</si>
  <si>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</si>
  <si>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</si>
  <si>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</si>
  <si>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</si>
  <si>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</si>
  <si>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</si>
  <si>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</si>
  <si>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</si>
  <si>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</si>
  <si>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</si>
  <si>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</si>
  <si>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</si>
  <si>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</si>
  <si>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</si>
  <si>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</si>
  <si>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</si>
  <si>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</si>
  <si>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</si>
  <si>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</si>
  <si>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</si>
  <si>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</si>
  <si>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</si>
  <si>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</si>
  <si>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</si>
  <si>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</si>
  <si>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</si>
  <si>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</si>
  <si>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</si>
  <si>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</si>
  <si>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</si>
  <si>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</si>
  <si>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</si>
  <si>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</si>
  <si>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</si>
  <si>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</si>
  <si>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</si>
  <si>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</si>
  <si>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</si>
  <si>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</si>
  <si>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</si>
  <si>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</si>
  <si>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</si>
  <si>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</si>
  <si>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</si>
  <si>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</si>
  <si>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</si>
  <si>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</si>
  <si>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</si>
  <si>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</si>
  <si>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</si>
  <si>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</si>
  <si>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</si>
  <si>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</si>
  <si>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</si>
  <si>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</si>
  <si>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</si>
  <si>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</si>
  <si>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</si>
  <si>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</si>
  <si>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</si>
  <si>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</si>
  <si>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</si>
  <si>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</si>
  <si>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</si>
  <si>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</si>
  <si>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</si>
  <si>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</si>
  <si>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</si>
  <si>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</si>
  <si>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</si>
  <si>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</si>
  <si>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</si>
  <si>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</si>
  <si>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</si>
  <si>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</si>
  <si>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</si>
  <si>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</si>
  <si>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</si>
  <si>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</si>
  <si>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</si>
  <si>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</si>
  <si>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</si>
  <si>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</si>
  <si>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</si>
  <si>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</si>
  <si>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</si>
  <si>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</si>
  <si>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</si>
  <si>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</si>
  <si>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</si>
  <si>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</si>
  <si>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</si>
  <si>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</si>
  <si>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</si>
  <si>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</si>
  <si>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</si>
  <si>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</si>
  <si>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</si>
  <si>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</si>
  <si>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</si>
  <si>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</si>
  <si>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</si>
  <si>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</si>
  <si>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</si>
  <si>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</si>
  <si>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</si>
  <si>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</si>
  <si>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</si>
  <si>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</si>
  <si>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</si>
  <si>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</si>
  <si>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</si>
  <si>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</si>
  <si>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</si>
  <si>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</si>
  <si>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</si>
  <si>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</si>
  <si>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</si>
  <si>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</si>
  <si>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</si>
  <si>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</si>
  <si>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</si>
  <si>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</si>
  <si>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</si>
  <si>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</si>
  <si>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</si>
  <si>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</si>
  <si>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</si>
  <si>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</si>
  <si>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</si>
  <si>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</si>
  <si>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</si>
  <si>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</si>
  <si>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</si>
  <si>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</si>
  <si>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</si>
  <si>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</si>
  <si>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</si>
  <si>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</si>
  <si>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</si>
  <si>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</si>
  <si>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</si>
  <si>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</si>
  <si>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</si>
  <si>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</si>
  <si>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</si>
  <si>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</si>
  <si>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</si>
  <si>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</si>
  <si>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</si>
  <si>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</si>
  <si>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</si>
  <si>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</si>
  <si>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</si>
  <si>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</si>
  <si>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</si>
  <si>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</si>
  <si>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</si>
  <si>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</si>
  <si>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</si>
  <si>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</si>
  <si>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</si>
  <si>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</si>
  <si>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</si>
  <si>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</si>
  <si>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</si>
  <si>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</si>
  <si>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</si>
  <si>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</si>
  <si>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</si>
  <si>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</si>
  <si>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</si>
  <si>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</si>
  <si>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</si>
  <si>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</si>
  <si>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</si>
  <si>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</si>
  <si>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</si>
  <si>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</si>
  <si>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</si>
  <si>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</si>
  <si>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</si>
  <si>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</si>
  <si>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</si>
  <si>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</si>
  <si>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</si>
  <si>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</si>
  <si>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</si>
  <si>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</si>
  <si>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</si>
  <si>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</si>
  <si>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</si>
  <si>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</si>
  <si>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</si>
  <si>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</si>
  <si>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</si>
  <si>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</si>
  <si>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</si>
  <si>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</si>
  <si>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</si>
  <si>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</si>
  <si>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</si>
  <si>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</si>
  <si>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</si>
  <si>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</si>
  <si>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</si>
  <si>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</si>
  <si>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</si>
  <si>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</si>
  <si>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</si>
  <si>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</si>
  <si>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</si>
  <si>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</si>
  <si>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</si>
  <si>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</si>
  <si>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</si>
  <si>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</si>
  <si>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</si>
  <si>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</si>
  <si>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</si>
  <si>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</si>
  <si>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</si>
  <si>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</si>
  <si>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</si>
  <si>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</si>
  <si>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</si>
  <si>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</si>
  <si>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</si>
  <si>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</si>
  <si>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</si>
  <si>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</si>
  <si>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</si>
  <si>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</si>
  <si>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</si>
  <si>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</si>
  <si>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</si>
  <si>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</si>
  <si>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</si>
  <si>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</si>
  <si>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</si>
  <si>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</si>
  <si>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</si>
  <si>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</si>
  <si>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</si>
  <si>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</si>
  <si>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</si>
  <si>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</si>
  <si>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</si>
  <si>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</si>
  <si>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</si>
  <si>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</si>
  <si>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</si>
  <si>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</si>
  <si>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</si>
  <si>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</si>
  <si>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</si>
  <si>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</si>
  <si>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</si>
  <si>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</si>
  <si>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</si>
  <si>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</si>
  <si>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</si>
  <si>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</si>
  <si>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</si>
  <si>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</si>
  <si>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</si>
  <si>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</si>
  <si>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</si>
  <si>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</si>
  <si>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</si>
  <si>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</si>
  <si>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</si>
  <si>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</si>
  <si>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</si>
  <si>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</si>
  <si>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</si>
  <si>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</si>
  <si>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</si>
  <si>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</si>
  <si>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</si>
  <si>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</si>
  <si>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</si>
  <si>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</si>
  <si>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</si>
  <si>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</si>
  <si>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</si>
  <si>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</si>
  <si>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</si>
  <si>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</si>
  <si>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</si>
  <si>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</si>
  <si>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</si>
  <si>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</si>
  <si>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</si>
  <si>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</si>
  <si>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</si>
  <si>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</si>
  <si>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</si>
  <si>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</si>
  <si>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</si>
  <si>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</si>
  <si>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</si>
  <si>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</si>
  <si>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</si>
  <si>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</si>
  <si>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</si>
  <si>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</si>
  <si>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</si>
  <si>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</si>
  <si>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</si>
  <si>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</si>
  <si>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</si>
  <si>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</si>
  <si>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</si>
  <si>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</si>
  <si>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</si>
  <si>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</si>
  <si>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</si>
  <si>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</si>
  <si>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</si>
  <si>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</si>
  <si>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</si>
  <si>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</si>
  <si>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</si>
  <si>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</si>
  <si>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</si>
  <si>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</si>
  <si>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</si>
  <si>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</si>
  <si>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</si>
  <si>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</si>
  <si>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</si>
  <si>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</si>
  <si>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</si>
  <si>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</si>
  <si>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</si>
  <si>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</si>
  <si>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</si>
  <si>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</si>
  <si>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</si>
  <si>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</si>
  <si>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</si>
  <si>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</si>
  <si>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</si>
  <si>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</si>
  <si>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</si>
  <si>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</si>
  <si>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</si>
  <si>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</si>
  <si>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</si>
  <si>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</si>
  <si>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</si>
  <si>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</si>
  <si>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</si>
  <si>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</si>
  <si>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</si>
  <si>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</si>
  <si>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</si>
  <si>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</si>
  <si>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</si>
  <si>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</si>
  <si>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</si>
  <si>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</si>
  <si>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</si>
  <si>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</si>
  <si>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</si>
  <si>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</si>
  <si>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</si>
  <si>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</si>
  <si>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</si>
  <si>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</si>
  <si>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</si>
  <si>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</si>
  <si>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</si>
  <si>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</si>
  <si>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</si>
  <si>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</si>
  <si>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</si>
  <si>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</si>
  <si>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</si>
  <si>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</si>
  <si>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</si>
  <si>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</si>
  <si>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</si>
  <si>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</si>
  <si>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</si>
  <si>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</si>
  <si>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</si>
  <si>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</si>
  <si>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</si>
  <si>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</si>
  <si>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</si>
  <si>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</si>
  <si>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</si>
  <si>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</si>
  <si>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</si>
  <si>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</si>
  <si>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</si>
  <si>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</si>
  <si>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</si>
  <si>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</si>
  <si>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</si>
  <si>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</si>
  <si>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</si>
  <si>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</si>
  <si>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</si>
  <si>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</si>
  <si>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</si>
  <si>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</si>
  <si>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</si>
  <si>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</si>
  <si>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</si>
  <si>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</si>
  <si>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</si>
  <si>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</si>
  <si>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</si>
  <si>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</si>
  <si>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</si>
  <si>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</si>
  <si>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</si>
  <si>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</si>
  <si>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</si>
  <si>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</si>
  <si>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</si>
  <si>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</si>
  <si>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</si>
  <si>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</si>
  <si>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</si>
  <si>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</si>
  <si>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</si>
  <si>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</si>
  <si>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</si>
  <si>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</si>
  <si>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</si>
  <si>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</si>
  <si>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</si>
  <si>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</si>
  <si>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</si>
  <si>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</si>
  <si>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</si>
  <si>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</si>
  <si>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</si>
  <si>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</si>
  <si>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</si>
  <si>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</si>
  <si>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</si>
  <si>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</si>
  <si>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</si>
  <si>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</si>
  <si>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</si>
  <si>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</si>
  <si>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</si>
  <si>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</si>
  <si>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</si>
  <si>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</si>
  <si>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</si>
  <si>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</si>
  <si>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</si>
  <si>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</si>
  <si>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</si>
  <si>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</si>
  <si>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</si>
  <si>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</si>
  <si>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</si>
  <si>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</si>
  <si>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</si>
  <si>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</si>
  <si>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</si>
  <si>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</si>
  <si>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</si>
  <si>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</si>
  <si>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</si>
  <si>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</si>
  <si>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</si>
  <si>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</si>
  <si>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</si>
  <si>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</si>
  <si>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</si>
  <si>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</si>
  <si>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</si>
  <si>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</si>
  <si>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</si>
  <si>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</si>
  <si>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</si>
  <si>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</si>
  <si>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</si>
  <si>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</si>
  <si>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</si>
  <si>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</si>
  <si>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</si>
  <si>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</si>
  <si>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</si>
  <si>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</si>
  <si>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</si>
  <si>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</si>
  <si>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</si>
  <si>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</si>
  <si>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</si>
  <si>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</si>
  <si>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</si>
  <si>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</si>
  <si>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</si>
  <si>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</si>
  <si>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</si>
  <si>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</si>
  <si>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</si>
  <si>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</si>
  <si>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</si>
  <si>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</si>
  <si>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</si>
  <si>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</si>
  <si>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</si>
  <si>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</si>
  <si>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</si>
  <si>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</si>
  <si>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</si>
  <si>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</si>
  <si>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</si>
  <si>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</si>
  <si>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</si>
  <si>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</si>
  <si>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</si>
  <si>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</si>
  <si>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</si>
  <si>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</si>
  <si>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</si>
  <si>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</si>
  <si>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</si>
  <si>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</si>
  <si>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</si>
  <si>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</si>
  <si>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</si>
  <si>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</si>
  <si>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</si>
  <si>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</si>
  <si>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</si>
  <si>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</si>
  <si>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</si>
  <si>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</si>
  <si>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</si>
  <si>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</si>
  <si>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</si>
  <si>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</si>
  <si>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</si>
  <si>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</si>
  <si>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</si>
  <si>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</si>
  <si>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</si>
  <si>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</si>
  <si>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</si>
  <si>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</si>
  <si>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</si>
  <si>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</si>
  <si>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</si>
  <si>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</si>
  <si>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</si>
  <si>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</si>
  <si>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</si>
  <si>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</si>
  <si>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</si>
  <si>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</si>
  <si>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</si>
  <si>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</si>
  <si>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</si>
  <si>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</si>
  <si>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</si>
  <si>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</si>
  <si>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</si>
  <si>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</si>
  <si>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</si>
  <si>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</si>
  <si>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</si>
  <si>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</si>
  <si>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</si>
  <si>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</si>
  <si>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</si>
  <si>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</si>
  <si>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</si>
  <si>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</si>
  <si>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</si>
  <si>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</si>
  <si>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</si>
  <si>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</si>
  <si>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</si>
  <si>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</si>
  <si>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</si>
  <si>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</si>
  <si>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</si>
  <si>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</si>
  <si>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</si>
  <si>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</si>
  <si>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</si>
  <si>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</si>
  <si>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</si>
  <si>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</si>
  <si>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</si>
  <si>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</si>
  <si>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</si>
  <si>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</si>
  <si>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</si>
  <si>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</si>
  <si>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</si>
  <si>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</si>
  <si>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</si>
  <si>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</si>
  <si>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</si>
  <si>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</si>
  <si>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</si>
  <si>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</si>
  <si>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</si>
  <si>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</si>
  <si>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</si>
  <si>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</si>
  <si>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</si>
  <si>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</si>
  <si>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</si>
  <si>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</si>
  <si>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</si>
  <si>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</si>
  <si>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</si>
  <si>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</si>
  <si>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</si>
  <si>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</si>
  <si>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</si>
  <si>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</si>
  <si>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</si>
  <si>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</si>
  <si>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</si>
  <si>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</si>
  <si>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</si>
  <si>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</si>
  <si>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</si>
  <si>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</si>
  <si>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</si>
  <si>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</si>
  <si>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</si>
  <si>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</si>
  <si>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</si>
  <si>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</si>
  <si>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</si>
  <si>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</si>
  <si>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</si>
  <si>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</si>
  <si>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</si>
  <si>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</si>
  <si>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</si>
  <si>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</si>
  <si>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</si>
  <si>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</si>
  <si>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</si>
  <si>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</si>
  <si>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</si>
  <si>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</si>
  <si>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</si>
  <si>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</si>
  <si>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</si>
  <si>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</si>
  <si>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</si>
  <si>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</si>
  <si>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</si>
  <si>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</si>
  <si>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</si>
  <si>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</si>
  <si>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</si>
  <si>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</si>
  <si>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</si>
  <si>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</si>
  <si>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</si>
  <si>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</si>
  <si>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</si>
  <si>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</si>
  <si>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</si>
  <si>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</si>
  <si>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</si>
  <si>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</si>
  <si>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</si>
  <si>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</si>
  <si>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</si>
  <si>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</si>
  <si>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</si>
  <si>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</si>
  <si>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</si>
  <si>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</si>
  <si>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</si>
  <si>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</si>
  <si>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</si>
  <si>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</si>
  <si>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</si>
  <si>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</si>
  <si>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</si>
  <si>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</si>
  <si>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</si>
  <si>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</si>
  <si>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</si>
  <si>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</si>
  <si>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</si>
  <si>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</si>
  <si>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</si>
  <si>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</si>
  <si>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</si>
  <si>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</si>
  <si>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</si>
  <si>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</si>
  <si>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</si>
  <si>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</si>
  <si>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</si>
  <si>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</si>
  <si>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</si>
  <si>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</si>
  <si>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</si>
  <si>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</si>
  <si>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</si>
  <si>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</si>
  <si>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</si>
  <si>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</si>
  <si>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</si>
  <si>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</si>
  <si>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</si>
  <si>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</si>
  <si>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</si>
  <si>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</si>
  <si>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</si>
  <si>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</si>
  <si>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</si>
  <si>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</si>
  <si>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</si>
  <si>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</si>
  <si>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</si>
  <si>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</si>
  <si>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</si>
  <si>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</si>
  <si>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</si>
  <si>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</si>
  <si>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</si>
  <si>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</si>
  <si>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</si>
  <si>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</si>
  <si>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</si>
  <si>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</si>
  <si>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</si>
  <si>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</si>
  <si>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</si>
  <si>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</si>
  <si>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</si>
  <si>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</si>
  <si>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</si>
  <si>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</si>
  <si>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</si>
  <si>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</si>
  <si>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</si>
  <si>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</si>
  <si>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</si>
  <si>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</si>
  <si>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</si>
  <si>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</si>
  <si>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</si>
  <si>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</si>
  <si>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</si>
  <si>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</si>
  <si>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</si>
  <si>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</si>
  <si>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</si>
  <si>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</si>
  <si>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</si>
  <si>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</si>
  <si>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</si>
  <si>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</si>
  <si>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</si>
  <si>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</si>
  <si>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</si>
  <si>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</si>
  <si>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</si>
  <si>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</si>
  <si>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</si>
  <si>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</si>
  <si>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</si>
  <si>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</si>
  <si>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</si>
  <si>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</si>
  <si>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</si>
  <si>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</si>
  <si>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</si>
  <si>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</si>
  <si>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</si>
  <si>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</si>
  <si>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</si>
  <si>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</si>
  <si>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</si>
  <si>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</si>
  <si>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</si>
  <si>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</si>
  <si>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</si>
  <si>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</si>
  <si>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</si>
  <si>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</si>
  <si>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</si>
  <si>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</si>
  <si>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</si>
  <si>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</si>
  <si>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</si>
  <si>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</si>
  <si>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</si>
  <si>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</si>
  <si>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</si>
  <si>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</si>
  <si>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</si>
  <si>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</si>
  <si>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</si>
  <si>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</si>
  <si>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</si>
  <si>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</si>
  <si>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</si>
  <si>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</si>
  <si>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</si>
  <si>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</si>
  <si>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</si>
  <si>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</si>
  <si>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</si>
  <si>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</si>
  <si>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</si>
  <si>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</si>
  <si>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</si>
  <si>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</si>
  <si>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</si>
  <si>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</si>
  <si>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</si>
  <si>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</si>
  <si>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</si>
  <si>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</si>
  <si>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</si>
  <si>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</si>
  <si>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</si>
  <si>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</si>
  <si>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</si>
  <si>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</si>
  <si>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</si>
  <si>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</si>
  <si>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</si>
  <si>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</si>
  <si>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</si>
  <si>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</si>
  <si>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</si>
  <si>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</si>
  <si>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</si>
  <si>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</si>
  <si>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</si>
  <si>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</si>
  <si>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</si>
  <si>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</si>
  <si>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</si>
  <si>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</si>
  <si>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</si>
  <si>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</si>
  <si>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</si>
  <si>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</si>
  <si>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</si>
  <si>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</si>
  <si>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</si>
  <si>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</si>
  <si>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</si>
  <si>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</si>
  <si>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</si>
  <si>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</si>
  <si>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</si>
  <si>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</si>
  <si>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</si>
  <si>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</si>
  <si>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</si>
  <si>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</si>
  <si>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</si>
  <si>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</si>
  <si>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</si>
  <si>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</si>
  <si>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</si>
  <si>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</si>
  <si>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</si>
  <si>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</si>
  <si>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</si>
  <si>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</si>
  <si>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</si>
  <si>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</si>
  <si>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</si>
  <si>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</si>
  <si>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</si>
  <si>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</si>
  <si>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</si>
  <si>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</si>
  <si>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</si>
  <si>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</si>
  <si>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</si>
  <si>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</si>
  <si>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</si>
  <si>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</si>
  <si>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</si>
  <si>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</si>
  <si>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</si>
  <si>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</si>
  <si>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</si>
  <si>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</si>
  <si>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</si>
  <si>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</si>
  <si>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</si>
  <si>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</si>
  <si>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</si>
  <si>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</si>
  <si>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</si>
  <si>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</si>
  <si>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</si>
  <si>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</si>
  <si>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</si>
  <si>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</si>
  <si>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</si>
  <si>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</si>
  <si>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</si>
  <si>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</si>
  <si>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</si>
  <si>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</si>
  <si>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</si>
  <si>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</si>
  <si>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</si>
  <si>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</si>
  <si>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</si>
  <si>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</si>
  <si>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</si>
  <si>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</si>
  <si>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</si>
  <si>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</si>
  <si>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</si>
  <si>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</si>
  <si>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</si>
  <si>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</si>
  <si>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</si>
  <si>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</si>
  <si>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</si>
  <si>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</si>
  <si>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</si>
  <si>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</si>
  <si>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</si>
  <si>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</si>
  <si>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</si>
  <si>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</si>
  <si>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</si>
  <si>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</si>
  <si>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</si>
  <si>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</si>
  <si>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</si>
  <si>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</si>
  <si>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</si>
  <si>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</si>
  <si>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</si>
  <si>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</si>
  <si>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</si>
  <si>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</si>
  <si>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</si>
  <si>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</si>
  <si>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</si>
  <si>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</si>
  <si>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</si>
  <si>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</si>
  <si>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</si>
  <si>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</si>
  <si>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</si>
  <si>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</si>
  <si>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</si>
  <si>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</si>
  <si>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</si>
  <si>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</si>
  <si>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</si>
  <si>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</si>
  <si>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</si>
  <si>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</si>
  <si>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</si>
  <si>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</si>
  <si>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</si>
  <si>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</si>
  <si>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</si>
  <si>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</si>
  <si>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</si>
  <si>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</si>
  <si>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</si>
  <si>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</si>
  <si>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</si>
  <si>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</si>
  <si>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</si>
  <si>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</si>
  <si>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</si>
  <si>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</si>
  <si>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</si>
  <si>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</si>
  <si>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</si>
  <si>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</si>
  <si>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</si>
  <si>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</si>
  <si>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</si>
  <si>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</si>
  <si>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</si>
  <si>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</si>
  <si>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</si>
  <si>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</si>
  <si>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</si>
  <si>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</si>
  <si>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</si>
  <si>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</si>
  <si>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</si>
  <si>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</si>
  <si>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</si>
  <si>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</si>
  <si>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</si>
  <si>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</si>
  <si>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</si>
  <si>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</si>
  <si>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</si>
  <si>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</si>
  <si>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</si>
  <si>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</si>
  <si>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</si>
  <si>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</si>
  <si>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</si>
  <si>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</si>
  <si>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</si>
  <si>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</si>
  <si>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</si>
  <si>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</si>
  <si>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</si>
  <si>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</si>
  <si>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</si>
  <si>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</si>
  <si>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</si>
  <si>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</si>
  <si>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</si>
  <si>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</si>
  <si>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</si>
  <si>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</si>
  <si>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</si>
  <si>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</si>
  <si>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</si>
  <si>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</si>
  <si>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</si>
  <si>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</si>
  <si>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</si>
  <si>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</si>
  <si>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</si>
  <si>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</si>
  <si>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</si>
  <si>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</si>
  <si>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</si>
  <si>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</si>
  <si>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</si>
  <si>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</si>
  <si>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</si>
  <si>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</si>
  <si>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</si>
  <si>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</si>
  <si>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</si>
  <si>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</si>
  <si>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</si>
  <si>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</si>
  <si>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</si>
  <si>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</si>
  <si>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</si>
  <si>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</si>
  <si>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</si>
  <si>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</si>
  <si>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</si>
  <si>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</si>
  <si>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</si>
  <si>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</si>
  <si>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</si>
  <si>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</si>
  <si>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</si>
  <si>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</si>
  <si>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</si>
  <si>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</si>
  <si>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</si>
  <si>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</si>
  <si>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</si>
  <si>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</si>
  <si>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</si>
  <si>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</si>
  <si>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</si>
  <si>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</si>
  <si>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</si>
  <si>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</si>
  <si>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</si>
  <si>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</si>
  <si>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</si>
  <si>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</si>
  <si>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</si>
  <si>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</si>
  <si>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</si>
  <si>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</si>
  <si>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</si>
  <si>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</si>
  <si>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</si>
  <si>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</si>
  <si>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</si>
  <si>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</si>
  <si>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</si>
  <si>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</si>
  <si>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</si>
  <si>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</si>
  <si>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</si>
  <si>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</si>
  <si>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</si>
  <si>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</si>
  <si>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</si>
  <si>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</si>
  <si>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</si>
  <si>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</si>
  <si>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</si>
  <si>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</si>
  <si>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</si>
  <si>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</si>
  <si>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</si>
  <si>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</si>
  <si>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</si>
  <si>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</si>
  <si>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</si>
  <si>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</si>
  <si>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</si>
  <si>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</si>
  <si>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</si>
  <si>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</si>
  <si>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</si>
  <si>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</si>
  <si>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</si>
  <si>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</si>
  <si>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</si>
  <si>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</si>
  <si>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</si>
  <si>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</si>
  <si>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</si>
  <si>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</si>
  <si>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</si>
  <si>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</si>
  <si>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</si>
  <si>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</si>
  <si>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</si>
  <si>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</si>
  <si>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</si>
  <si>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</si>
  <si>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</si>
  <si>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</si>
  <si>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</si>
  <si>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</si>
  <si>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</si>
  <si>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</si>
  <si>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</si>
  <si>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</si>
  <si>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</si>
  <si>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</si>
  <si>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</si>
  <si>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</si>
  <si>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</si>
  <si>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</si>
  <si>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</si>
  <si>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</si>
  <si>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</si>
  <si>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</si>
  <si>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</si>
  <si>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</si>
  <si>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</si>
  <si>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</si>
  <si>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</si>
  <si>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</si>
  <si>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</si>
  <si>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</si>
  <si>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</si>
  <si>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</si>
  <si>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</si>
  <si>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</si>
  <si>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</si>
  <si>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</si>
  <si>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</si>
  <si>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</si>
  <si>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</si>
  <si>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</si>
  <si>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</si>
  <si>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</si>
  <si>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</si>
  <si>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</si>
  <si>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</si>
  <si>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</si>
  <si>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</si>
  <si>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</si>
  <si>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</si>
  <si>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</si>
  <si>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</si>
  <si>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</si>
  <si>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</si>
  <si>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</si>
  <si>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</si>
  <si>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</si>
  <si>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</si>
  <si>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</si>
  <si>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</si>
  <si>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</si>
  <si>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</si>
  <si>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</si>
  <si>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</si>
  <si>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</si>
  <si>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</si>
  <si>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</si>
  <si>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</si>
  <si>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</si>
  <si>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</si>
  <si>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</si>
  <si>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</si>
  <si>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</si>
  <si>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</si>
  <si>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</si>
  <si>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</si>
  <si>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</si>
  <si>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</si>
  <si>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</si>
  <si>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</si>
  <si>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</si>
  <si>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</si>
  <si>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</si>
  <si>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</si>
  <si>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</si>
  <si>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</si>
  <si>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</si>
  <si>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</si>
  <si>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</si>
  <si>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</si>
  <si>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</si>
  <si>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</si>
  <si>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</si>
  <si>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</si>
  <si>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</si>
  <si>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</si>
  <si>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</si>
  <si>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</si>
  <si>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</si>
  <si>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</si>
  <si>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</si>
  <si>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</si>
  <si>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</si>
  <si>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</si>
  <si>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</si>
  <si>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</si>
  <si>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</si>
  <si>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</si>
  <si>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</si>
  <si>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</si>
  <si>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</si>
  <si>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</si>
  <si>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</si>
  <si>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</si>
  <si>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</si>
  <si>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</si>
  <si>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</si>
  <si>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</si>
  <si>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</si>
  <si>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</si>
  <si>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</si>
  <si>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</si>
  <si>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</si>
  <si>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</si>
  <si>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</si>
  <si>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</si>
  <si>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</si>
  <si>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</si>
  <si>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</si>
  <si>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</si>
  <si>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</si>
  <si>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</si>
  <si>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</si>
  <si>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</si>
  <si>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</si>
  <si>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</si>
  <si>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</si>
  <si>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</si>
  <si>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</si>
  <si>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</si>
  <si>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</si>
  <si>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</si>
  <si>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</si>
  <si>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</si>
  <si>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</si>
  <si>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</si>
  <si>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</si>
  <si>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</si>
  <si>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</si>
  <si>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</si>
  <si>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</si>
  <si>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</si>
  <si>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</si>
  <si>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</si>
  <si>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</si>
  <si>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</si>
  <si>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</si>
  <si>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</si>
  <si>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</si>
  <si>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</si>
  <si>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</si>
  <si>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</si>
  <si>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</si>
  <si>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</si>
  <si>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</si>
  <si>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</si>
  <si>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</si>
  <si>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</si>
  <si>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</si>
  <si>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</si>
  <si>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</si>
  <si>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</si>
  <si>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</si>
  <si>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</si>
  <si>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</si>
  <si>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</si>
  <si>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</si>
  <si>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</si>
  <si>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</si>
  <si>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</si>
  <si>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</si>
  <si>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</si>
  <si>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</si>
  <si>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</si>
  <si>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</si>
  <si>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</si>
  <si>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</si>
  <si>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</si>
  <si>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</si>
  <si>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</si>
  <si>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</si>
  <si>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</si>
  <si>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</si>
  <si>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</si>
  <si>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</si>
  <si>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</si>
  <si>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</si>
  <si>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</si>
  <si>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</si>
  <si>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</si>
  <si>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</si>
  <si>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</si>
  <si>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</si>
  <si>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</si>
  <si>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</si>
  <si>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</si>
  <si>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</si>
  <si>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</si>
  <si>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</si>
  <si>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</si>
  <si>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</si>
  <si>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</si>
  <si>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</si>
  <si>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</si>
  <si>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</si>
  <si>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</si>
  <si>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</si>
  <si>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</si>
  <si>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</si>
  <si>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</si>
  <si>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</si>
  <si>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</si>
  <si>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</si>
  <si>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</si>
  <si>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</si>
  <si>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</si>
  <si>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</si>
  <si>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</si>
  <si>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</si>
  <si>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</si>
  <si>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</si>
  <si>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</si>
  <si>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</si>
  <si>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</si>
  <si>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</si>
  <si>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</si>
  <si>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</si>
  <si>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</si>
  <si>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</si>
  <si>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</si>
  <si>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</si>
  <si>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</si>
  <si>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</si>
  <si>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</si>
  <si>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</si>
  <si>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</si>
  <si>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</si>
  <si>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</si>
  <si>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</si>
  <si>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</si>
  <si>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</si>
  <si>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</si>
  <si>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</si>
  <si>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</si>
  <si>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</si>
  <si>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</si>
  <si>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</si>
  <si>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</si>
  <si>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</si>
  <si>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</si>
  <si>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</si>
  <si>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</si>
  <si>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</si>
  <si>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</si>
  <si>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</si>
  <si>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</si>
  <si>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</si>
  <si>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</si>
  <si>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</si>
  <si>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</si>
  <si>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</si>
  <si>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</si>
  <si>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</si>
  <si>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</si>
  <si>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</si>
  <si>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</si>
  <si>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</si>
  <si>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</si>
  <si>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</si>
  <si>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</si>
  <si>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</si>
  <si>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</si>
  <si>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</si>
  <si>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</si>
  <si>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</si>
  <si>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</si>
  <si>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</si>
  <si>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</si>
  <si>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</si>
  <si>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</si>
  <si>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</si>
  <si>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</si>
  <si>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</si>
  <si>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</si>
  <si>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</si>
  <si>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</si>
  <si>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</si>
  <si>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</si>
  <si>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</si>
  <si>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</si>
  <si>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</si>
  <si>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</si>
  <si>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</si>
  <si>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</si>
  <si>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</si>
  <si>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</si>
  <si>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</si>
  <si>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</si>
  <si>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</si>
  <si>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</si>
  <si>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</si>
  <si>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</si>
  <si>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</si>
  <si>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</si>
  <si>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</si>
  <si>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</si>
  <si>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</si>
  <si>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</si>
  <si>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</si>
  <si>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</si>
  <si>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</si>
  <si>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</si>
  <si>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</si>
  <si>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</si>
  <si>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</si>
  <si>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</si>
  <si>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</si>
  <si>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</si>
  <si>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</si>
  <si>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</si>
  <si>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</si>
  <si>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</si>
  <si>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</si>
  <si>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</si>
  <si>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</si>
  <si>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</si>
  <si>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</si>
  <si>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</si>
  <si>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</si>
  <si>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</si>
  <si>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</si>
  <si>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</si>
  <si>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</si>
  <si>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</si>
  <si>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</si>
  <si>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</si>
  <si>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</si>
  <si>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</si>
  <si>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</si>
  <si>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</si>
  <si>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</si>
  <si>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</si>
  <si>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</si>
  <si>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</si>
  <si>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</si>
  <si>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</si>
  <si>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</si>
  <si>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</si>
  <si>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</si>
  <si>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</si>
  <si>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</si>
  <si>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</si>
  <si>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</si>
  <si>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</si>
  <si>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</si>
  <si>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</si>
  <si>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</si>
  <si>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</si>
  <si>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</si>
  <si>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</si>
  <si>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</si>
  <si>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</si>
  <si>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</si>
  <si>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</si>
  <si>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</si>
  <si>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</si>
  <si>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</si>
  <si>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</si>
  <si>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</si>
  <si>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</si>
  <si>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</si>
  <si>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</si>
  <si>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</si>
  <si>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</si>
  <si>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</si>
  <si>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</si>
  <si>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</si>
  <si>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</si>
  <si>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</si>
  <si>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</si>
  <si>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</si>
  <si>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</si>
  <si>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</si>
  <si>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</si>
  <si>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</si>
  <si>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</si>
  <si>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</si>
  <si>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</si>
  <si>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</si>
  <si>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</si>
  <si>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</si>
  <si>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</si>
  <si>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</si>
  <si>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</si>
  <si>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</si>
  <si>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</si>
  <si>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</si>
  <si>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</si>
  <si>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</si>
  <si>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</si>
  <si>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</si>
  <si>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</si>
  <si>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</si>
  <si>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</si>
  <si>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</si>
  <si>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</si>
  <si>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</si>
  <si>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</si>
  <si>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</si>
  <si>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</si>
  <si>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</si>
  <si>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</si>
  <si>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</si>
  <si>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</si>
  <si>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</si>
  <si>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</si>
  <si>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</si>
  <si>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</si>
  <si>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</si>
  <si>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</si>
  <si>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</si>
  <si>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</si>
  <si>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</si>
  <si>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</si>
  <si>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</si>
  <si>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</si>
  <si>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</si>
  <si>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</si>
  <si>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</si>
  <si>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</si>
  <si>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</si>
  <si>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</si>
  <si>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</si>
  <si>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</si>
  <si>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</si>
  <si>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</si>
  <si>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</si>
  <si>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</si>
  <si>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</si>
  <si>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</si>
  <si>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</si>
  <si>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</si>
  <si>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</si>
  <si>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</si>
  <si>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</si>
  <si>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</si>
  <si>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</si>
  <si>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</si>
  <si>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</si>
  <si>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</si>
  <si>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</si>
  <si>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</si>
  <si>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</si>
  <si>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</si>
  <si>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</si>
  <si>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</si>
  <si>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</si>
  <si>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</si>
  <si>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</si>
  <si>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</si>
  <si>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</si>
  <si>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</si>
  <si>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</si>
  <si>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</si>
  <si>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</si>
  <si>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</si>
  <si>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</si>
  <si>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</si>
  <si>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</si>
  <si>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</si>
  <si>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</si>
  <si>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</si>
  <si>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</si>
  <si>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</si>
  <si>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</si>
  <si>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</si>
  <si>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</si>
  <si>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</si>
  <si>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</si>
  <si>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</si>
  <si>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</si>
  <si>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</si>
  <si>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</si>
  <si>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</si>
  <si>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</si>
  <si>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</si>
  <si>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</si>
  <si>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</si>
  <si>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</si>
  <si>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</si>
  <si>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</si>
  <si>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</si>
  <si>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</si>
  <si>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</si>
  <si>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</si>
  <si>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</si>
  <si>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</si>
  <si>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</si>
  <si>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</si>
  <si>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</si>
  <si>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</si>
  <si>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</si>
  <si>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</si>
  <si>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</si>
  <si>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</si>
  <si>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</si>
  <si>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</si>
  <si>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</si>
  <si>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</si>
  <si>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</si>
  <si>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</si>
  <si>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</si>
  <si>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</si>
  <si>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</si>
  <si>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</si>
  <si>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</si>
  <si>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</si>
  <si>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</si>
  <si>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</si>
  <si>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</si>
  <si>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</si>
  <si>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</si>
  <si>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</si>
  <si>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</si>
  <si>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</si>
  <si>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</si>
  <si>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</si>
  <si>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</si>
  <si>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</si>
  <si>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</si>
  <si>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</si>
  <si>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</si>
  <si>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</si>
  <si>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</si>
  <si>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</si>
  <si>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</si>
  <si>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</si>
  <si>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</si>
  <si>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</si>
  <si>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</si>
  <si>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</si>
  <si>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</si>
  <si>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</si>
  <si>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</si>
  <si>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</si>
  <si>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</si>
  <si>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</si>
  <si>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</si>
  <si>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</si>
  <si>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</si>
  <si>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</si>
  <si>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</si>
  <si>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</si>
  <si>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</si>
  <si>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</si>
  <si>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</si>
  <si>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</si>
  <si>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</si>
  <si>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</si>
  <si>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</si>
  <si>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</si>
  <si>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</si>
  <si>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</si>
  <si>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</si>
  <si>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</si>
  <si>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</si>
  <si>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</si>
  <si>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</si>
  <si>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</si>
  <si>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</si>
  <si>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</si>
  <si>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</si>
  <si>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</si>
  <si>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</si>
  <si>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</si>
  <si>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</si>
  <si>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</si>
  <si>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</si>
  <si>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</si>
  <si>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</si>
  <si>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</si>
  <si>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</si>
  <si>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</si>
  <si>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</si>
  <si>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</si>
  <si>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</si>
  <si>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</si>
  <si>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</si>
  <si>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</si>
  <si>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</si>
  <si>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</si>
  <si>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</si>
  <si>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</si>
  <si>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</si>
  <si>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</si>
  <si>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</si>
  <si>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</si>
  <si>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</si>
  <si>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</si>
  <si>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</si>
  <si>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</si>
  <si>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</si>
  <si>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</si>
  <si>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</si>
  <si>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</si>
  <si>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</si>
  <si>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</si>
  <si>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</si>
  <si>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</si>
  <si>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</si>
  <si>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</si>
  <si>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</si>
  <si>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</si>
  <si>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</si>
  <si>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</si>
  <si>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</si>
  <si>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</si>
  <si>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</si>
  <si>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</si>
  <si>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</si>
  <si>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</si>
  <si>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</si>
  <si>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</si>
  <si>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</si>
  <si>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</si>
  <si>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</si>
  <si>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</si>
  <si>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</si>
  <si>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</si>
  <si>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</si>
  <si>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</si>
  <si>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</si>
  <si>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</si>
  <si>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</si>
  <si>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</si>
  <si>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</si>
  <si>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</si>
  <si>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</si>
  <si>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</si>
  <si>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</si>
  <si>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</si>
  <si>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</si>
  <si>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</si>
  <si>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</si>
  <si>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</si>
  <si>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</si>
  <si>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</si>
  <si>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</si>
  <si>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</si>
  <si>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</si>
  <si>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</si>
  <si>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</si>
  <si>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</si>
  <si>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</si>
  <si>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</si>
  <si>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</si>
  <si>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</si>
  <si>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</si>
  <si>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</si>
  <si>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</si>
  <si>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</si>
  <si>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</si>
  <si>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</si>
  <si>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</si>
  <si>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</si>
  <si>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</si>
  <si>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</si>
  <si>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</si>
  <si>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</si>
  <si>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</si>
  <si>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</si>
  <si>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</si>
  <si>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</si>
  <si>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</si>
  <si>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</si>
  <si>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</si>
  <si>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</si>
  <si>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</si>
  <si>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</si>
  <si>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</si>
  <si>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</si>
  <si>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</si>
  <si>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</si>
  <si>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</si>
  <si>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</si>
  <si>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</si>
  <si>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</si>
  <si>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</si>
  <si>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</si>
  <si>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</si>
  <si>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</si>
  <si>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</si>
  <si>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</si>
  <si>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</si>
  <si>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</si>
  <si>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</si>
  <si>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</si>
  <si>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</si>
  <si>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</si>
  <si>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</si>
  <si>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</si>
  <si>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</si>
  <si>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</si>
  <si>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</si>
  <si>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</si>
  <si>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</si>
  <si>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</si>
  <si>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SECRETARIA DE INTEGRACION SOCIAL</t>
  </si>
  <si>
    <t>4596</t>
  </si>
  <si>
    <t>10764</t>
  </si>
  <si>
    <t>3172</t>
  </si>
  <si>
    <t>6592</t>
  </si>
  <si>
    <t>9013</t>
  </si>
  <si>
    <t>AUNAR RECURSOS TECNICOS , FISICOS ADMINISTRATIVOS Y ECONOMICOS ENTRE LAS PARTES , PARA GARANTIZAR LA EDUCACION NICIAL EN EL MARCO DE LA ATENCION INTEGRAL DE LAS NIÑAS Y NIÑOS  EN PRIMERA INFANCIA, UBICADO EN LOS BARRIOS ADSCRITOS A LAS LOCALIDADES DEL DISTRITO CAPITAL A TRAVEZ D ELA PUESTA  EN FUNCIONAMIENTO  DE UN JARDIN INFANTIL,</t>
  </si>
  <si>
    <t>2021-11-11005122020</t>
  </si>
  <si>
    <t>11-0507-2020</t>
  </si>
  <si>
    <t>11-1060-2020</t>
  </si>
  <si>
    <t>11-1501-2020</t>
  </si>
  <si>
    <t>PRESTAR LOS SERVICIOS DE EDUCACION INICIAL  EN EL MARCO D ELA ATENCION INTEGRAL EN HOGARES INFANTILES - HI -  DE CONFIRMADA CON EL MANUAL OPERATIVO DE LA MODALIDAD INSTITUCIONAL , EL LINEAMIENTO TECNICO PARA PARA LA ATENCION A LA PRIMERA INFANCIA Y LAS DIRECTRICES ESTABLECIDAD POR EL ICBF EN ARMONIA CON LA POLITICA DE ESTADO PARA EL DESARROLLO INTEGRAL DE LA PRIMERA INFANCIA DE CERO A SIEMPRE</t>
  </si>
  <si>
    <t>PRESTAR LOS SERVICIOS PARA LA ATENCION A LA PRIMERA INFANCIA A LOS HOGARES COMUNITARIOS DE BIENESTAR AGRUPADOS DE CONFIRMADA CON EL MANUAL OPERATIVO DE LA MODALIDA COMUNITARIA EL LINEAMIENTO TECNICO PARA PARA LA ATENCION A LA PRIMERA INFANCIA Y LAS DIRECTRICES ESTABLECIDAD POR EL ICBF EN ARMONIA CON LA POLITICA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</si>
  <si>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</si>
  <si>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SORAYA GONZALEZ CIFUENTES</t>
  </si>
  <si>
    <t>CRA 136A 133 40</t>
  </si>
  <si>
    <t>6906600 Ext 104 - 3126833255- 3133270469</t>
  </si>
  <si>
    <t>fundacion@celestinfreinet.edu.co</t>
  </si>
  <si>
    <t xml:space="preserve">Prestar los servicios de educacion inicial en el marco d ela atencion integral en hogares infantiles - HI -,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</si>
</sst>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b/>
      <i/>
      <sz val="11"/>
      <color theme="1"/>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0" fontId="31" fillId="0" borderId="0" xfId="0" applyFont="1" applyProtection="1">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4"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3" t="s">
        <v>2653</v>
      </c>
      <c r="D2" s="224"/>
      <c r="E2" s="224"/>
      <c r="F2" s="224"/>
      <c r="G2" s="224"/>
      <c r="H2" s="224"/>
      <c r="I2" s="224"/>
      <c r="J2" s="224"/>
      <c r="K2" s="224"/>
      <c r="L2" s="244" t="s">
        <v>2640</v>
      </c>
      <c r="M2" s="244"/>
      <c r="N2" s="249" t="s">
        <v>2641</v>
      </c>
      <c r="O2" s="250"/>
    </row>
    <row r="3" spans="1:20" ht="33" customHeight="1" x14ac:dyDescent="0.25">
      <c r="A3" s="9"/>
      <c r="B3" s="8"/>
      <c r="C3" s="225"/>
      <c r="D3" s="226"/>
      <c r="E3" s="226"/>
      <c r="F3" s="226"/>
      <c r="G3" s="226"/>
      <c r="H3" s="226"/>
      <c r="I3" s="226"/>
      <c r="J3" s="226"/>
      <c r="K3" s="226"/>
      <c r="L3" s="251" t="s">
        <v>1</v>
      </c>
      <c r="M3" s="251"/>
      <c r="N3" s="251" t="s">
        <v>2642</v>
      </c>
      <c r="O3" s="253"/>
    </row>
    <row r="4" spans="1:20" ht="24.75" customHeight="1" thickBot="1" x14ac:dyDescent="0.3">
      <c r="A4" s="10"/>
      <c r="B4" s="12"/>
      <c r="C4" s="227"/>
      <c r="D4" s="228"/>
      <c r="E4" s="228"/>
      <c r="F4" s="228"/>
      <c r="G4" s="228"/>
      <c r="H4" s="228"/>
      <c r="I4" s="228"/>
      <c r="J4" s="228"/>
      <c r="K4" s="228"/>
      <c r="L4" s="254" t="s">
        <v>0</v>
      </c>
      <c r="M4" s="254"/>
      <c r="N4" s="254"/>
      <c r="O4" s="25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2638</v>
      </c>
      <c r="B6" s="210"/>
      <c r="C6" s="210"/>
      <c r="D6" s="210"/>
      <c r="E6" s="210"/>
      <c r="F6" s="210"/>
      <c r="G6" s="210"/>
      <c r="H6" s="210"/>
      <c r="I6" s="210"/>
      <c r="J6" s="210"/>
      <c r="K6" s="210"/>
      <c r="L6" s="210"/>
      <c r="M6" s="210"/>
      <c r="N6" s="210"/>
      <c r="O6" s="21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45" t="str">
        <f>HYPERLINK("#MI_Oferente_Singular!A114","CAPACIDAD RESIDUAL")</f>
        <v>CAPACIDAD RESIDUAL</v>
      </c>
      <c r="F8" s="246"/>
      <c r="G8" s="247"/>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45" t="str">
        <f>HYPERLINK("#MI_Oferente_Singular!A162","TALENTO HUMANO")</f>
        <v>TALENTO HUMANO</v>
      </c>
      <c r="F9" s="246"/>
      <c r="G9" s="247"/>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45" t="str">
        <f>HYPERLINK("#MI_Oferente_Singular!F162","INFRAESTRUCTURA")</f>
        <v>INFRAESTRUCTURA</v>
      </c>
      <c r="F10" s="246"/>
      <c r="G10" s="247"/>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2683</v>
      </c>
      <c r="D15" s="35"/>
      <c r="E15" s="35"/>
      <c r="F15" s="5"/>
      <c r="G15" s="32" t="s">
        <v>1168</v>
      </c>
      <c r="H15" s="103" t="s">
        <v>187</v>
      </c>
      <c r="I15" s="32" t="s">
        <v>2624</v>
      </c>
      <c r="J15" s="108" t="s">
        <v>2626</v>
      </c>
      <c r="L15" s="229" t="s">
        <v>8</v>
      </c>
      <c r="M15" s="229"/>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8" t="s">
        <v>2639</v>
      </c>
      <c r="I19" s="138" t="s">
        <v>11</v>
      </c>
      <c r="J19" s="139" t="s">
        <v>10</v>
      </c>
      <c r="K19" s="139" t="s">
        <v>2609</v>
      </c>
      <c r="L19" s="139" t="s">
        <v>1161</v>
      </c>
      <c r="M19" s="139" t="s">
        <v>1162</v>
      </c>
      <c r="N19" s="140" t="s">
        <v>2610</v>
      </c>
      <c r="O19" s="135"/>
      <c r="Q19" s="51"/>
      <c r="R19" s="51"/>
    </row>
    <row r="20" spans="1:23" ht="30" customHeight="1" x14ac:dyDescent="0.25">
      <c r="A20" s="9"/>
      <c r="B20" s="109">
        <v>830142249</v>
      </c>
      <c r="C20" s="5"/>
      <c r="D20" s="73"/>
      <c r="E20" s="5"/>
      <c r="F20" s="5"/>
      <c r="G20" s="5"/>
      <c r="H20" s="248"/>
      <c r="I20" s="146" t="s">
        <v>1156</v>
      </c>
      <c r="J20" s="147" t="s">
        <v>195</v>
      </c>
      <c r="K20" s="148">
        <v>1215759080</v>
      </c>
      <c r="L20" s="149"/>
      <c r="M20" s="149">
        <v>44561</v>
      </c>
      <c r="N20" s="133">
        <f>+(M20-L20)/30</f>
        <v>1485.3666666666666</v>
      </c>
      <c r="O20" s="136"/>
      <c r="U20" s="132"/>
      <c r="V20" s="105">
        <f ca="1">NOW()</f>
        <v>44193.969863541664</v>
      </c>
      <c r="W20" s="105">
        <f ca="1">NOW()</f>
        <v>44193.969863541664</v>
      </c>
    </row>
    <row r="21" spans="1:23" ht="30" customHeight="1" outlineLevel="1" x14ac:dyDescent="0.25">
      <c r="A21" s="9"/>
      <c r="B21" s="71"/>
      <c r="C21" s="5"/>
      <c r="D21" s="5"/>
      <c r="E21" s="5"/>
      <c r="F21" s="5"/>
      <c r="G21" s="5"/>
      <c r="H21" s="70"/>
      <c r="I21" s="146"/>
      <c r="J21" s="147"/>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4"/>
      <c r="R23" s="55"/>
      <c r="S23" s="105"/>
      <c r="T23" s="105"/>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6" t="s">
        <v>2</v>
      </c>
      <c r="C37" s="216"/>
      <c r="D37" s="216"/>
      <c r="E37" s="216"/>
      <c r="F37" s="216"/>
      <c r="G37" s="5"/>
      <c r="H37" s="127"/>
      <c r="I37" s="128"/>
      <c r="J37" s="128"/>
      <c r="K37" s="128"/>
      <c r="L37" s="128"/>
      <c r="M37" s="128"/>
      <c r="N37" s="128"/>
      <c r="O37" s="129"/>
    </row>
    <row r="38" spans="1:16" ht="21" customHeight="1" x14ac:dyDescent="0.25">
      <c r="A38" s="9"/>
      <c r="B38" s="243" t="str">
        <f>VLOOKUP(B20,EAS!A2:B1439,2,0)</f>
        <v>FUNDACION CELESTIN FREINET</v>
      </c>
      <c r="C38" s="243"/>
      <c r="D38" s="243"/>
      <c r="E38" s="243"/>
      <c r="F38" s="243"/>
      <c r="G38" s="5"/>
      <c r="H38" s="130"/>
      <c r="I38" s="252" t="s">
        <v>7</v>
      </c>
      <c r="J38" s="252"/>
      <c r="K38" s="252"/>
      <c r="L38" s="252"/>
      <c r="M38" s="252"/>
      <c r="N38" s="252"/>
      <c r="O38" s="131"/>
    </row>
    <row r="39" spans="1:16" ht="42.95" customHeight="1" thickBot="1" x14ac:dyDescent="0.3">
      <c r="A39" s="10"/>
      <c r="B39" s="11"/>
      <c r="C39" s="11"/>
      <c r="D39" s="11"/>
      <c r="E39" s="11"/>
      <c r="F39" s="11"/>
      <c r="G39" s="11"/>
      <c r="H39" s="10"/>
      <c r="I39" s="238" t="s">
        <v>2694</v>
      </c>
      <c r="J39" s="238"/>
      <c r="K39" s="238"/>
      <c r="L39" s="238"/>
      <c r="M39" s="238"/>
      <c r="N39" s="23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6"/>
    </row>
    <row r="42" spans="1:16" ht="8.25" customHeight="1" thickBot="1" x14ac:dyDescent="0.3"/>
    <row r="43" spans="1:16" s="19" customFormat="1" ht="31.5" customHeight="1" thickBot="1" x14ac:dyDescent="0.3">
      <c r="A43" s="187" t="s">
        <v>4</v>
      </c>
      <c r="B43" s="188"/>
      <c r="C43" s="188"/>
      <c r="D43" s="188"/>
      <c r="E43" s="188"/>
      <c r="F43" s="188"/>
      <c r="G43" s="188"/>
      <c r="H43" s="188"/>
      <c r="I43" s="188"/>
      <c r="J43" s="188"/>
      <c r="K43" s="188"/>
      <c r="L43" s="188"/>
      <c r="M43" s="188"/>
      <c r="N43" s="188"/>
      <c r="O43" s="189"/>
      <c r="P43" s="76"/>
    </row>
    <row r="44" spans="1:16" ht="15" customHeight="1" x14ac:dyDescent="0.25">
      <c r="A44" s="190" t="s">
        <v>2654</v>
      </c>
      <c r="B44" s="191"/>
      <c r="C44" s="191"/>
      <c r="D44" s="191"/>
      <c r="E44" s="191"/>
      <c r="F44" s="191"/>
      <c r="G44" s="191"/>
      <c r="H44" s="191"/>
      <c r="I44" s="191"/>
      <c r="J44" s="191"/>
      <c r="K44" s="191"/>
      <c r="L44" s="191"/>
      <c r="M44" s="191"/>
      <c r="N44" s="191"/>
      <c r="O44" s="192"/>
    </row>
    <row r="45" spans="1:16" x14ac:dyDescent="0.25">
      <c r="A45" s="193"/>
      <c r="B45" s="194"/>
      <c r="C45" s="194"/>
      <c r="D45" s="194"/>
      <c r="E45" s="194"/>
      <c r="F45" s="194"/>
      <c r="G45" s="194"/>
      <c r="H45" s="194"/>
      <c r="I45" s="194"/>
      <c r="J45" s="194"/>
      <c r="K45" s="194"/>
      <c r="L45" s="194"/>
      <c r="M45" s="194"/>
      <c r="N45" s="194"/>
      <c r="O45" s="19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74" t="s">
        <v>2676</v>
      </c>
      <c r="C48" s="112" t="s">
        <v>31</v>
      </c>
      <c r="D48" s="175" t="s">
        <v>2677</v>
      </c>
      <c r="E48" s="176">
        <v>42802</v>
      </c>
      <c r="F48" s="176">
        <v>43280</v>
      </c>
      <c r="G48" s="157">
        <f>IF(AND(E48&lt;&gt;"",F48&lt;&gt;""),((F48-E48)/30),"")</f>
        <v>15.933333333333334</v>
      </c>
      <c r="H48" s="177" t="s">
        <v>2682</v>
      </c>
      <c r="I48" s="113" t="s">
        <v>1156</v>
      </c>
      <c r="J48" s="113" t="s">
        <v>199</v>
      </c>
      <c r="K48" s="178">
        <v>1865023500</v>
      </c>
      <c r="L48" s="115" t="s">
        <v>1148</v>
      </c>
      <c r="M48" s="117"/>
      <c r="N48" s="115" t="s">
        <v>27</v>
      </c>
      <c r="O48" s="115" t="s">
        <v>26</v>
      </c>
      <c r="P48" s="78"/>
    </row>
    <row r="49" spans="1:16" s="6" customFormat="1" ht="24.75" customHeight="1" x14ac:dyDescent="0.25">
      <c r="A49" s="141">
        <v>2</v>
      </c>
      <c r="B49" s="174" t="s">
        <v>2676</v>
      </c>
      <c r="C49" s="112" t="s">
        <v>31</v>
      </c>
      <c r="D49" s="175" t="s">
        <v>2678</v>
      </c>
      <c r="E49" s="176">
        <v>42611</v>
      </c>
      <c r="F49" s="176">
        <v>42975</v>
      </c>
      <c r="G49" s="157">
        <f t="shared" ref="G49:G50" si="2">IF(AND(E49&lt;&gt;"",F49&lt;&gt;""),((F49-E49)/30),"")</f>
        <v>12.133333333333333</v>
      </c>
      <c r="H49" s="177" t="s">
        <v>2682</v>
      </c>
      <c r="I49" s="113" t="s">
        <v>1156</v>
      </c>
      <c r="J49" s="113" t="s">
        <v>199</v>
      </c>
      <c r="K49" s="178">
        <v>674953000</v>
      </c>
      <c r="L49" s="115" t="s">
        <v>1148</v>
      </c>
      <c r="M49" s="117"/>
      <c r="N49" s="115" t="s">
        <v>27</v>
      </c>
      <c r="O49" s="115" t="s">
        <v>26</v>
      </c>
      <c r="P49" s="78"/>
    </row>
    <row r="50" spans="1:16" s="6" customFormat="1" ht="24.75" customHeight="1" x14ac:dyDescent="0.25">
      <c r="A50" s="141">
        <v>3</v>
      </c>
      <c r="B50" s="174" t="s">
        <v>2676</v>
      </c>
      <c r="C50" s="112" t="s">
        <v>31</v>
      </c>
      <c r="D50" s="175" t="s">
        <v>2679</v>
      </c>
      <c r="E50" s="176">
        <v>41333</v>
      </c>
      <c r="F50" s="176">
        <v>41578</v>
      </c>
      <c r="G50" s="157">
        <f t="shared" si="2"/>
        <v>8.1666666666666661</v>
      </c>
      <c r="H50" s="177" t="s">
        <v>2682</v>
      </c>
      <c r="I50" s="113" t="s">
        <v>1156</v>
      </c>
      <c r="J50" s="113" t="s">
        <v>199</v>
      </c>
      <c r="K50" s="178">
        <v>1409808239</v>
      </c>
      <c r="L50" s="115" t="s">
        <v>1148</v>
      </c>
      <c r="M50" s="117"/>
      <c r="N50" s="115" t="s">
        <v>27</v>
      </c>
      <c r="O50" s="115" t="s">
        <v>26</v>
      </c>
      <c r="P50" s="78"/>
    </row>
    <row r="51" spans="1:16" s="6" customFormat="1" ht="24.75" customHeight="1" outlineLevel="1" x14ac:dyDescent="0.25">
      <c r="A51" s="141">
        <v>4</v>
      </c>
      <c r="B51" s="174" t="s">
        <v>2676</v>
      </c>
      <c r="C51" s="112" t="s">
        <v>31</v>
      </c>
      <c r="D51" s="175" t="s">
        <v>2680</v>
      </c>
      <c r="E51" s="176">
        <v>41768</v>
      </c>
      <c r="F51" s="176">
        <v>42131</v>
      </c>
      <c r="G51" s="157">
        <f t="shared" ref="G51:G107" si="3">IF(AND(E51&lt;&gt;"",F51&lt;&gt;""),((F51-E51)/30),"")</f>
        <v>12.1</v>
      </c>
      <c r="H51" s="177" t="s">
        <v>2682</v>
      </c>
      <c r="I51" s="113" t="s">
        <v>1156</v>
      </c>
      <c r="J51" s="113" t="s">
        <v>199</v>
      </c>
      <c r="K51" s="179">
        <v>1988381545</v>
      </c>
      <c r="L51" s="115" t="s">
        <v>1148</v>
      </c>
      <c r="M51" s="117"/>
      <c r="N51" s="115" t="s">
        <v>27</v>
      </c>
      <c r="O51" s="115" t="s">
        <v>26</v>
      </c>
      <c r="P51" s="78"/>
    </row>
    <row r="52" spans="1:16" s="7" customFormat="1" ht="24.75" customHeight="1" outlineLevel="1" x14ac:dyDescent="0.25">
      <c r="A52" s="142">
        <v>5</v>
      </c>
      <c r="B52" s="174" t="s">
        <v>2676</v>
      </c>
      <c r="C52" s="112" t="s">
        <v>31</v>
      </c>
      <c r="D52" s="175" t="s">
        <v>2681</v>
      </c>
      <c r="E52" s="176">
        <v>41599</v>
      </c>
      <c r="F52" s="176">
        <v>41767</v>
      </c>
      <c r="G52" s="157">
        <f t="shared" si="3"/>
        <v>5.6</v>
      </c>
      <c r="H52" s="177" t="s">
        <v>2682</v>
      </c>
      <c r="I52" s="113" t="s">
        <v>1156</v>
      </c>
      <c r="J52" s="113" t="s">
        <v>199</v>
      </c>
      <c r="K52" s="179">
        <v>590638891</v>
      </c>
      <c r="L52" s="115" t="s">
        <v>1148</v>
      </c>
      <c r="M52" s="117"/>
      <c r="N52" s="115" t="s">
        <v>27</v>
      </c>
      <c r="O52" s="115" t="s">
        <v>26</v>
      </c>
      <c r="P52" s="79"/>
    </row>
    <row r="53" spans="1:16" s="7" customFormat="1" ht="24.75" customHeight="1" outlineLevel="1" x14ac:dyDescent="0.25">
      <c r="A53" s="142">
        <v>6</v>
      </c>
      <c r="B53" s="111"/>
      <c r="C53" s="112"/>
      <c r="D53" s="110"/>
      <c r="E53" s="143"/>
      <c r="F53" s="143"/>
      <c r="G53" s="157" t="str">
        <f t="shared" si="3"/>
        <v/>
      </c>
      <c r="H53" s="119"/>
      <c r="I53" s="113"/>
      <c r="J53" s="113"/>
      <c r="K53" s="116"/>
      <c r="L53" s="115"/>
      <c r="M53" s="117"/>
      <c r="N53" s="115"/>
      <c r="O53" s="115"/>
      <c r="P53" s="79"/>
    </row>
    <row r="54" spans="1:16" s="7" customFormat="1" ht="24.75" customHeight="1" outlineLevel="1" x14ac:dyDescent="0.25">
      <c r="A54" s="142">
        <v>7</v>
      </c>
      <c r="B54" s="111"/>
      <c r="C54" s="112"/>
      <c r="D54" s="110"/>
      <c r="E54" s="143"/>
      <c r="F54" s="143"/>
      <c r="G54" s="157" t="str">
        <f t="shared" si="3"/>
        <v/>
      </c>
      <c r="H54" s="114"/>
      <c r="I54" s="113"/>
      <c r="J54" s="113"/>
      <c r="K54" s="118"/>
      <c r="L54" s="115"/>
      <c r="M54" s="117"/>
      <c r="N54" s="115"/>
      <c r="O54" s="115"/>
      <c r="P54" s="79"/>
    </row>
    <row r="55" spans="1:16" s="7" customFormat="1" ht="24.75" customHeight="1" outlineLevel="1" x14ac:dyDescent="0.25">
      <c r="A55" s="142">
        <v>8</v>
      </c>
      <c r="B55" s="111"/>
      <c r="C55" s="112"/>
      <c r="D55" s="110"/>
      <c r="E55" s="143"/>
      <c r="F55" s="143"/>
      <c r="G55" s="157" t="str">
        <f t="shared" si="3"/>
        <v/>
      </c>
      <c r="H55" s="114"/>
      <c r="I55" s="113"/>
      <c r="J55" s="113"/>
      <c r="K55" s="118"/>
      <c r="L55" s="115"/>
      <c r="M55" s="117"/>
      <c r="N55" s="115"/>
      <c r="O55" s="115"/>
      <c r="P55" s="79"/>
    </row>
    <row r="56" spans="1:16" s="7" customFormat="1" ht="24.75" customHeight="1" outlineLevel="1" x14ac:dyDescent="0.25">
      <c r="A56" s="142">
        <v>9</v>
      </c>
      <c r="B56" s="111"/>
      <c r="C56" s="112"/>
      <c r="D56" s="110"/>
      <c r="E56" s="143"/>
      <c r="F56" s="143"/>
      <c r="G56" s="157" t="str">
        <f t="shared" si="3"/>
        <v/>
      </c>
      <c r="H56" s="114"/>
      <c r="I56" s="113"/>
      <c r="J56" s="113"/>
      <c r="K56" s="118"/>
      <c r="L56" s="115"/>
      <c r="M56" s="117"/>
      <c r="N56" s="115"/>
      <c r="O56" s="115"/>
      <c r="P56" s="79"/>
    </row>
    <row r="57" spans="1:16" s="7" customFormat="1" ht="24.75" customHeight="1" outlineLevel="1" x14ac:dyDescent="0.25">
      <c r="A57" s="142">
        <v>10</v>
      </c>
      <c r="B57" s="64"/>
      <c r="C57" s="65"/>
      <c r="D57" s="63"/>
      <c r="E57" s="143"/>
      <c r="F57" s="143"/>
      <c r="G57" s="157"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7"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7"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7"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7"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7"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7"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7"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7"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7"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7"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7"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7"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7"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7"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7"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7"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7"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7"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7"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7"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7"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7"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7"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7"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7"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7"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7"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7"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7"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7"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7"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7"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7"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7" t="str">
        <f t="shared" si="3"/>
        <v/>
      </c>
      <c r="H91" s="121"/>
      <c r="I91" s="120"/>
      <c r="J91" s="120"/>
      <c r="K91" s="122"/>
      <c r="L91" s="123"/>
      <c r="M91" s="117"/>
      <c r="N91" s="123"/>
      <c r="O91" s="123"/>
      <c r="P91" s="79"/>
    </row>
    <row r="92" spans="1:16" s="7" customFormat="1" ht="24.75" customHeight="1" outlineLevel="1" x14ac:dyDescent="0.25">
      <c r="A92" s="141">
        <v>45</v>
      </c>
      <c r="B92" s="121"/>
      <c r="C92" s="123"/>
      <c r="D92" s="120"/>
      <c r="E92" s="143"/>
      <c r="F92" s="143"/>
      <c r="G92" s="157" t="str">
        <f t="shared" si="3"/>
        <v/>
      </c>
      <c r="H92" s="121"/>
      <c r="I92" s="120"/>
      <c r="J92" s="120"/>
      <c r="K92" s="122"/>
      <c r="L92" s="123"/>
      <c r="M92" s="117"/>
      <c r="N92" s="123"/>
      <c r="O92" s="123"/>
      <c r="P92" s="79"/>
    </row>
    <row r="93" spans="1:16" s="7" customFormat="1" ht="24.75" customHeight="1" outlineLevel="1" x14ac:dyDescent="0.25">
      <c r="A93" s="141">
        <v>46</v>
      </c>
      <c r="B93" s="121"/>
      <c r="C93" s="123"/>
      <c r="D93" s="120"/>
      <c r="E93" s="143"/>
      <c r="F93" s="143"/>
      <c r="G93" s="157" t="str">
        <f t="shared" si="3"/>
        <v/>
      </c>
      <c r="H93" s="121"/>
      <c r="I93" s="120"/>
      <c r="J93" s="120"/>
      <c r="K93" s="122"/>
      <c r="L93" s="123"/>
      <c r="M93" s="117"/>
      <c r="N93" s="123"/>
      <c r="O93" s="123"/>
      <c r="P93" s="79"/>
    </row>
    <row r="94" spans="1:16" s="7" customFormat="1" ht="24.75" customHeight="1" outlineLevel="1" x14ac:dyDescent="0.25">
      <c r="A94" s="141">
        <v>47</v>
      </c>
      <c r="B94" s="121"/>
      <c r="C94" s="123"/>
      <c r="D94" s="120"/>
      <c r="E94" s="143"/>
      <c r="F94" s="143"/>
      <c r="G94" s="157" t="str">
        <f t="shared" si="3"/>
        <v/>
      </c>
      <c r="H94" s="121"/>
      <c r="I94" s="120"/>
      <c r="J94" s="120"/>
      <c r="K94" s="122"/>
      <c r="L94" s="123"/>
      <c r="M94" s="117"/>
      <c r="N94" s="123"/>
      <c r="O94" s="123"/>
      <c r="P94" s="79"/>
    </row>
    <row r="95" spans="1:16" s="7" customFormat="1" ht="24.75" customHeight="1" outlineLevel="1" x14ac:dyDescent="0.25">
      <c r="A95" s="142">
        <v>48</v>
      </c>
      <c r="B95" s="121"/>
      <c r="C95" s="123"/>
      <c r="D95" s="120"/>
      <c r="E95" s="143"/>
      <c r="F95" s="143"/>
      <c r="G95" s="157" t="str">
        <f t="shared" si="3"/>
        <v/>
      </c>
      <c r="H95" s="121"/>
      <c r="I95" s="120"/>
      <c r="J95" s="120"/>
      <c r="K95" s="122"/>
      <c r="L95" s="123"/>
      <c r="M95" s="117"/>
      <c r="N95" s="123"/>
      <c r="O95" s="123"/>
      <c r="P95" s="79"/>
    </row>
    <row r="96" spans="1:16" s="7" customFormat="1" ht="24.75" customHeight="1" outlineLevel="1" x14ac:dyDescent="0.25">
      <c r="A96" s="142">
        <v>49</v>
      </c>
      <c r="B96" s="121"/>
      <c r="C96" s="123"/>
      <c r="D96" s="120"/>
      <c r="E96" s="143"/>
      <c r="F96" s="143"/>
      <c r="G96" s="157" t="str">
        <f t="shared" si="3"/>
        <v/>
      </c>
      <c r="H96" s="121"/>
      <c r="I96" s="120"/>
      <c r="J96" s="120"/>
      <c r="K96" s="122"/>
      <c r="L96" s="123"/>
      <c r="M96" s="117"/>
      <c r="N96" s="123"/>
      <c r="O96" s="123"/>
      <c r="P96" s="79"/>
    </row>
    <row r="97" spans="1:16" s="7" customFormat="1" ht="24.75" customHeight="1" outlineLevel="1" x14ac:dyDescent="0.25">
      <c r="A97" s="142">
        <v>50</v>
      </c>
      <c r="B97" s="121"/>
      <c r="C97" s="123"/>
      <c r="D97" s="120"/>
      <c r="E97" s="143"/>
      <c r="F97" s="143"/>
      <c r="G97" s="157" t="str">
        <f t="shared" si="3"/>
        <v/>
      </c>
      <c r="H97" s="121"/>
      <c r="I97" s="120"/>
      <c r="J97" s="120"/>
      <c r="K97" s="122"/>
      <c r="L97" s="123"/>
      <c r="M97" s="117"/>
      <c r="N97" s="123"/>
      <c r="O97" s="123"/>
      <c r="P97" s="79"/>
    </row>
    <row r="98" spans="1:16" s="7" customFormat="1" ht="24.75" customHeight="1" outlineLevel="1" x14ac:dyDescent="0.25">
      <c r="A98" s="142">
        <v>51</v>
      </c>
      <c r="B98" s="121"/>
      <c r="C98" s="123"/>
      <c r="D98" s="120"/>
      <c r="E98" s="143"/>
      <c r="F98" s="143"/>
      <c r="G98" s="157" t="str">
        <f t="shared" si="3"/>
        <v/>
      </c>
      <c r="H98" s="121"/>
      <c r="I98" s="120"/>
      <c r="J98" s="120"/>
      <c r="K98" s="122"/>
      <c r="L98" s="123"/>
      <c r="M98" s="117"/>
      <c r="N98" s="123"/>
      <c r="O98" s="123"/>
      <c r="P98" s="79"/>
    </row>
    <row r="99" spans="1:16" s="7" customFormat="1" ht="24.75" customHeight="1" outlineLevel="1" x14ac:dyDescent="0.25">
      <c r="A99" s="142">
        <v>52</v>
      </c>
      <c r="B99" s="121"/>
      <c r="C99" s="123"/>
      <c r="D99" s="120"/>
      <c r="E99" s="143"/>
      <c r="F99" s="143"/>
      <c r="G99" s="157" t="str">
        <f t="shared" si="3"/>
        <v/>
      </c>
      <c r="H99" s="121"/>
      <c r="I99" s="120"/>
      <c r="J99" s="120"/>
      <c r="K99" s="122"/>
      <c r="L99" s="123"/>
      <c r="M99" s="117"/>
      <c r="N99" s="123"/>
      <c r="O99" s="123"/>
      <c r="P99" s="79"/>
    </row>
    <row r="100" spans="1:16" s="7" customFormat="1" ht="24.75" customHeight="1" outlineLevel="1" x14ac:dyDescent="0.25">
      <c r="A100" s="142">
        <v>53</v>
      </c>
      <c r="B100" s="121"/>
      <c r="C100" s="123"/>
      <c r="D100" s="120"/>
      <c r="E100" s="143"/>
      <c r="F100" s="143"/>
      <c r="G100" s="157" t="str">
        <f t="shared" si="3"/>
        <v/>
      </c>
      <c r="H100" s="121"/>
      <c r="I100" s="120"/>
      <c r="J100" s="120"/>
      <c r="K100" s="122"/>
      <c r="L100" s="123"/>
      <c r="M100" s="117"/>
      <c r="N100" s="123"/>
      <c r="O100" s="123"/>
      <c r="P100" s="79"/>
    </row>
    <row r="101" spans="1:16" s="7" customFormat="1" ht="24.75" customHeight="1" outlineLevel="1" x14ac:dyDescent="0.25">
      <c r="A101" s="142">
        <v>54</v>
      </c>
      <c r="B101" s="121"/>
      <c r="C101" s="123"/>
      <c r="D101" s="120"/>
      <c r="E101" s="143"/>
      <c r="F101" s="143"/>
      <c r="G101" s="157" t="str">
        <f t="shared" si="3"/>
        <v/>
      </c>
      <c r="H101" s="121"/>
      <c r="I101" s="120"/>
      <c r="J101" s="120"/>
      <c r="K101" s="122"/>
      <c r="L101" s="123"/>
      <c r="M101" s="117"/>
      <c r="N101" s="123"/>
      <c r="O101" s="123"/>
      <c r="P101" s="79"/>
    </row>
    <row r="102" spans="1:16" s="7" customFormat="1" ht="24.75" customHeight="1" outlineLevel="1" x14ac:dyDescent="0.25">
      <c r="A102" s="142">
        <v>55</v>
      </c>
      <c r="B102" s="121"/>
      <c r="C102" s="123"/>
      <c r="D102" s="120"/>
      <c r="E102" s="143"/>
      <c r="F102" s="143"/>
      <c r="G102" s="157" t="str">
        <f t="shared" si="3"/>
        <v/>
      </c>
      <c r="H102" s="121"/>
      <c r="I102" s="120"/>
      <c r="J102" s="120"/>
      <c r="K102" s="122"/>
      <c r="L102" s="123"/>
      <c r="M102" s="117"/>
      <c r="N102" s="123"/>
      <c r="O102" s="123"/>
      <c r="P102" s="79"/>
    </row>
    <row r="103" spans="1:16" s="7" customFormat="1" ht="24.75" customHeight="1" outlineLevel="1" x14ac:dyDescent="0.25">
      <c r="A103" s="142">
        <v>56</v>
      </c>
      <c r="B103" s="121"/>
      <c r="C103" s="123"/>
      <c r="D103" s="120"/>
      <c r="E103" s="143"/>
      <c r="F103" s="143"/>
      <c r="G103" s="157" t="str">
        <f t="shared" si="3"/>
        <v/>
      </c>
      <c r="H103" s="121"/>
      <c r="I103" s="120"/>
      <c r="J103" s="120"/>
      <c r="K103" s="122"/>
      <c r="L103" s="123"/>
      <c r="M103" s="117"/>
      <c r="N103" s="123"/>
      <c r="O103" s="123"/>
      <c r="P103" s="79"/>
    </row>
    <row r="104" spans="1:16" s="7" customFormat="1" ht="24.75" customHeight="1" outlineLevel="1" x14ac:dyDescent="0.25">
      <c r="A104" s="142">
        <v>57</v>
      </c>
      <c r="B104" s="121"/>
      <c r="C104" s="123"/>
      <c r="D104" s="120"/>
      <c r="E104" s="143"/>
      <c r="F104" s="143"/>
      <c r="G104" s="157" t="str">
        <f t="shared" si="3"/>
        <v/>
      </c>
      <c r="H104" s="121"/>
      <c r="I104" s="120"/>
      <c r="J104" s="120"/>
      <c r="K104" s="122"/>
      <c r="L104" s="123"/>
      <c r="M104" s="117"/>
      <c r="N104" s="123"/>
      <c r="O104" s="123"/>
      <c r="P104" s="79"/>
    </row>
    <row r="105" spans="1:16" s="7" customFormat="1" ht="24.75" customHeight="1" outlineLevel="1" x14ac:dyDescent="0.25">
      <c r="A105" s="142">
        <v>58</v>
      </c>
      <c r="B105" s="121"/>
      <c r="C105" s="123"/>
      <c r="D105" s="120"/>
      <c r="E105" s="143"/>
      <c r="F105" s="143"/>
      <c r="G105" s="157" t="str">
        <f t="shared" si="3"/>
        <v/>
      </c>
      <c r="H105" s="121"/>
      <c r="I105" s="120"/>
      <c r="J105" s="120"/>
      <c r="K105" s="122"/>
      <c r="L105" s="123"/>
      <c r="M105" s="117"/>
      <c r="N105" s="123"/>
      <c r="O105" s="123"/>
      <c r="P105" s="79"/>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7" t="s">
        <v>2633</v>
      </c>
      <c r="B109" s="188"/>
      <c r="C109" s="188"/>
      <c r="D109" s="188"/>
      <c r="E109" s="188"/>
      <c r="F109" s="188"/>
      <c r="G109" s="188"/>
      <c r="H109" s="188"/>
      <c r="I109" s="188"/>
      <c r="J109" s="188"/>
      <c r="K109" s="188"/>
      <c r="L109" s="188"/>
      <c r="M109" s="188"/>
      <c r="N109" s="188"/>
      <c r="O109" s="189"/>
      <c r="P109" s="76"/>
    </row>
    <row r="110" spans="1:16" ht="15" customHeight="1" x14ac:dyDescent="0.25">
      <c r="A110" s="190" t="s">
        <v>2655</v>
      </c>
      <c r="B110" s="191"/>
      <c r="C110" s="191"/>
      <c r="D110" s="191"/>
      <c r="E110" s="191"/>
      <c r="F110" s="191"/>
      <c r="G110" s="191"/>
      <c r="H110" s="191"/>
      <c r="I110" s="191"/>
      <c r="J110" s="191"/>
      <c r="K110" s="191"/>
      <c r="L110" s="191"/>
      <c r="M110" s="191"/>
      <c r="N110" s="191"/>
      <c r="O110" s="192"/>
    </row>
    <row r="111" spans="1:16" ht="15.75" thickBot="1" x14ac:dyDescent="0.3">
      <c r="A111" s="193"/>
      <c r="B111" s="194"/>
      <c r="C111" s="194"/>
      <c r="D111" s="194"/>
      <c r="E111" s="194"/>
      <c r="F111" s="194"/>
      <c r="G111" s="194"/>
      <c r="H111" s="194"/>
      <c r="I111" s="194"/>
      <c r="J111" s="194"/>
      <c r="K111" s="194"/>
      <c r="L111" s="194"/>
      <c r="M111" s="194"/>
      <c r="N111" s="194"/>
      <c r="O111" s="195"/>
    </row>
    <row r="112" spans="1:16" s="1" customFormat="1" ht="26.25" customHeight="1" thickBot="1" x14ac:dyDescent="0.3">
      <c r="I112" s="201" t="s">
        <v>9</v>
      </c>
      <c r="J112" s="202"/>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2664</v>
      </c>
      <c r="C114" s="160" t="s">
        <v>31</v>
      </c>
      <c r="D114" s="175" t="s">
        <v>2684</v>
      </c>
      <c r="E114" s="176">
        <v>43887</v>
      </c>
      <c r="F114" s="176">
        <v>44196</v>
      </c>
      <c r="G114" s="157">
        <f>IF(AND(E114&lt;&gt;"",F114&lt;&gt;""),((F114-E114)/30),"")</f>
        <v>10.3</v>
      </c>
      <c r="H114" s="177" t="s">
        <v>2687</v>
      </c>
      <c r="I114" s="120" t="s">
        <v>1156</v>
      </c>
      <c r="J114" s="120" t="s">
        <v>198</v>
      </c>
      <c r="K114" s="68">
        <v>950971224</v>
      </c>
      <c r="L114" s="100" t="e">
        <f>+IF(AND(K114&gt;0,O114="Ejecución"),(K114/877802)*Tabla28[[#This Row],[% participación]],IF(AND(K114&gt;0,O114&lt;&gt;"Ejecución"),"-",""))</f>
        <v>#VALUE!</v>
      </c>
      <c r="M114" s="123"/>
      <c r="N114" s="170" t="str">
        <f>+IF(M118="No",1,IF(M118="Si","Ingrese %",""))</f>
        <v/>
      </c>
      <c r="O114" s="159" t="s">
        <v>1150</v>
      </c>
      <c r="P114" s="78"/>
    </row>
    <row r="115" spans="1:16" s="6" customFormat="1" ht="24.75" customHeight="1" x14ac:dyDescent="0.25">
      <c r="A115" s="141">
        <v>2</v>
      </c>
      <c r="B115" s="158" t="s">
        <v>2664</v>
      </c>
      <c r="C115" s="160" t="s">
        <v>31</v>
      </c>
      <c r="D115" s="175" t="s">
        <v>2685</v>
      </c>
      <c r="E115" s="176">
        <v>43922</v>
      </c>
      <c r="F115" s="176">
        <v>44165</v>
      </c>
      <c r="G115" s="157">
        <f t="shared" ref="G115:G116" si="4">IF(AND(E115&lt;&gt;"",F115&lt;&gt;""),((F115-E115)/30),"")</f>
        <v>8.1</v>
      </c>
      <c r="H115" s="177" t="s">
        <v>2688</v>
      </c>
      <c r="I115" s="63" t="s">
        <v>1156</v>
      </c>
      <c r="J115" s="63" t="s">
        <v>200</v>
      </c>
      <c r="K115" s="68">
        <v>64035443</v>
      </c>
      <c r="L115" s="100" t="e">
        <f>+IF(AND(K115&gt;0,O115="Ejecución"),(K115/877802)*Tabla28[[#This Row],[% participación]],IF(AND(K115&gt;0,O115&lt;&gt;"Ejecución"),"-",""))</f>
        <v>#VALUE!</v>
      </c>
      <c r="M115" s="65"/>
      <c r="N115" s="170" t="str">
        <f>+IF(M118="No",1,IF(M118="Si","Ingrese %",""))</f>
        <v/>
      </c>
      <c r="O115" s="159" t="s">
        <v>1150</v>
      </c>
      <c r="P115" s="78"/>
    </row>
    <row r="116" spans="1:16" s="6" customFormat="1" ht="24.75" customHeight="1" x14ac:dyDescent="0.25">
      <c r="A116" s="141">
        <v>3</v>
      </c>
      <c r="B116" s="158" t="s">
        <v>2664</v>
      </c>
      <c r="C116" s="160" t="s">
        <v>31</v>
      </c>
      <c r="D116" s="175" t="s">
        <v>2686</v>
      </c>
      <c r="E116" s="143">
        <v>44166</v>
      </c>
      <c r="F116" s="143">
        <v>44773</v>
      </c>
      <c r="G116" s="157">
        <f t="shared" si="4"/>
        <v>20.233333333333334</v>
      </c>
      <c r="H116" s="180" t="s">
        <v>2689</v>
      </c>
      <c r="I116" s="63" t="s">
        <v>1156</v>
      </c>
      <c r="J116" s="63" t="s">
        <v>196</v>
      </c>
      <c r="K116" s="68">
        <v>1032165402</v>
      </c>
      <c r="L116" s="100" t="e">
        <f>+IF(AND(K116&gt;0,O116="Ejecución"),(K116/877802)*Tabla28[[#This Row],[% participación]],IF(AND(K116&gt;0,O116&lt;&gt;"Ejecución"),"-",""))</f>
        <v>#VALUE!</v>
      </c>
      <c r="M116" s="65"/>
      <c r="N116" s="170" t="str">
        <f>+IF(M118="No",1,IF(M118="Si","Ingrese %",""))</f>
        <v/>
      </c>
      <c r="O116" s="159" t="s">
        <v>1150</v>
      </c>
      <c r="P116" s="78"/>
    </row>
    <row r="117" spans="1:16" s="6" customFormat="1" ht="24.75" customHeight="1" outlineLevel="1" x14ac:dyDescent="0.25">
      <c r="A117" s="141">
        <v>4</v>
      </c>
      <c r="B117" s="158" t="s">
        <v>2664</v>
      </c>
      <c r="C117" s="160" t="s">
        <v>31</v>
      </c>
      <c r="D117" s="63"/>
      <c r="E117" s="143"/>
      <c r="F117" s="143"/>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2">
        <v>5</v>
      </c>
      <c r="B118" s="158" t="s">
        <v>2664</v>
      </c>
      <c r="C118" s="160" t="s">
        <v>31</v>
      </c>
      <c r="D118" s="63"/>
      <c r="E118" s="143"/>
      <c r="F118" s="143"/>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2">
        <v>6</v>
      </c>
      <c r="B119" s="158" t="s">
        <v>2664</v>
      </c>
      <c r="C119" s="160" t="s">
        <v>31</v>
      </c>
      <c r="D119" s="63"/>
      <c r="E119" s="143"/>
      <c r="F119" s="143"/>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2">
        <v>7</v>
      </c>
      <c r="B120" s="158" t="s">
        <v>2664</v>
      </c>
      <c r="C120" s="160" t="s">
        <v>31</v>
      </c>
      <c r="D120" s="63"/>
      <c r="E120" s="143"/>
      <c r="F120" s="143"/>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2">
        <v>8</v>
      </c>
      <c r="B121" s="158" t="s">
        <v>2664</v>
      </c>
      <c r="C121" s="160" t="s">
        <v>31</v>
      </c>
      <c r="D121" s="63"/>
      <c r="E121" s="143"/>
      <c r="F121" s="143"/>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2">
        <v>9</v>
      </c>
      <c r="B122" s="158" t="s">
        <v>2664</v>
      </c>
      <c r="C122" s="160" t="s">
        <v>31</v>
      </c>
      <c r="D122" s="63"/>
      <c r="E122" s="143"/>
      <c r="F122" s="143"/>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2">
        <v>10</v>
      </c>
      <c r="B123" s="158" t="s">
        <v>2664</v>
      </c>
      <c r="C123" s="160" t="s">
        <v>31</v>
      </c>
      <c r="D123" s="63"/>
      <c r="E123" s="143"/>
      <c r="F123" s="143"/>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2">
        <v>11</v>
      </c>
      <c r="B124" s="158" t="s">
        <v>2664</v>
      </c>
      <c r="C124" s="160" t="s">
        <v>31</v>
      </c>
      <c r="D124" s="63"/>
      <c r="E124" s="143"/>
      <c r="F124" s="143"/>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2">
        <v>12</v>
      </c>
      <c r="B125" s="158" t="s">
        <v>2664</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2664</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2664</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2664</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2664</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2664</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2664</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2664</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2664</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2664</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2664</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2664</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2664</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2664</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2664</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2664</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2664</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2664</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2664</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2664</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2664</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2664</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2664</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2664</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2664</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2664</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2664</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2664</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2664</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2664</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2664</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2664</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2664</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2664</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2664</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2664</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6"/>
    </row>
    <row r="163" spans="1:28" ht="51.75" customHeight="1" x14ac:dyDescent="0.25">
      <c r="A163" s="212" t="s">
        <v>2659</v>
      </c>
      <c r="B163" s="213"/>
      <c r="C163" s="213"/>
      <c r="D163" s="213"/>
      <c r="E163" s="214"/>
      <c r="F163" s="215" t="s">
        <v>2660</v>
      </c>
      <c r="G163" s="215"/>
      <c r="H163" s="215"/>
      <c r="I163" s="212" t="s">
        <v>2630</v>
      </c>
      <c r="J163" s="213"/>
      <c r="K163" s="213"/>
      <c r="L163" s="213"/>
      <c r="M163" s="213"/>
      <c r="N163" s="213"/>
      <c r="O163" s="214"/>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6" t="s">
        <v>2614</v>
      </c>
      <c r="C165" s="216"/>
      <c r="D165" s="216"/>
      <c r="E165" s="8"/>
      <c r="F165" s="5"/>
      <c r="G165" s="217" t="s">
        <v>2614</v>
      </c>
      <c r="H165" s="217"/>
      <c r="I165" s="218" t="s">
        <v>1164</v>
      </c>
      <c r="J165" s="219"/>
      <c r="K165" s="219"/>
      <c r="L165" s="219"/>
      <c r="M165" s="219"/>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20" t="s">
        <v>2643</v>
      </c>
      <c r="J167" s="221"/>
      <c r="K167" s="221"/>
      <c r="L167" s="221"/>
      <c r="M167" s="221"/>
      <c r="N167" s="221"/>
      <c r="O167" s="222"/>
      <c r="U167" s="51"/>
    </row>
    <row r="168" spans="1:28" x14ac:dyDescent="0.25">
      <c r="A168" s="9"/>
      <c r="B168" s="239" t="s">
        <v>2657</v>
      </c>
      <c r="C168" s="239"/>
      <c r="D168" s="239"/>
      <c r="E168" s="8"/>
      <c r="F168" s="5"/>
      <c r="H168" s="81" t="s">
        <v>2656</v>
      </c>
      <c r="I168" s="220"/>
      <c r="J168" s="221"/>
      <c r="K168" s="221"/>
      <c r="L168" s="221"/>
      <c r="M168" s="221"/>
      <c r="N168" s="221"/>
      <c r="O168" s="22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2667</v>
      </c>
      <c r="B172" s="210"/>
      <c r="C172" s="210"/>
      <c r="D172" s="210"/>
      <c r="E172" s="210"/>
      <c r="F172" s="210"/>
      <c r="G172" s="210"/>
      <c r="H172" s="210"/>
      <c r="I172" s="210"/>
      <c r="J172" s="210"/>
      <c r="K172" s="210"/>
      <c r="L172" s="210"/>
      <c r="M172" s="210"/>
      <c r="N172" s="210"/>
      <c r="O172" s="211"/>
      <c r="P172" s="76"/>
    </row>
    <row r="173" spans="1:28" ht="15" customHeight="1" x14ac:dyDescent="0.25">
      <c r="A173" s="203" t="s">
        <v>2673</v>
      </c>
      <c r="B173" s="204"/>
      <c r="C173" s="204"/>
      <c r="D173" s="204"/>
      <c r="E173" s="204"/>
      <c r="F173" s="204"/>
      <c r="G173" s="204"/>
      <c r="H173" s="204"/>
      <c r="I173" s="204"/>
      <c r="J173" s="204"/>
      <c r="K173" s="204"/>
      <c r="L173" s="204"/>
      <c r="M173" s="204"/>
      <c r="N173" s="204"/>
      <c r="O173" s="205"/>
    </row>
    <row r="174" spans="1:28" ht="24" thickBot="1" x14ac:dyDescent="0.3">
      <c r="A174" s="206"/>
      <c r="B174" s="207"/>
      <c r="C174" s="207"/>
      <c r="D174" s="207"/>
      <c r="E174" s="207"/>
      <c r="F174" s="207"/>
      <c r="G174" s="207"/>
      <c r="H174" s="207"/>
      <c r="I174" s="207"/>
      <c r="J174" s="207"/>
      <c r="K174" s="207"/>
      <c r="L174" s="207"/>
      <c r="M174" s="207"/>
      <c r="N174" s="207"/>
      <c r="O174" s="20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0" t="s">
        <v>2668</v>
      </c>
      <c r="C176" s="230"/>
      <c r="D176" s="230"/>
      <c r="E176" s="230"/>
      <c r="F176" s="230"/>
      <c r="G176" s="230"/>
      <c r="H176" s="20"/>
      <c r="I176" s="183" t="s">
        <v>2674</v>
      </c>
      <c r="J176" s="184"/>
      <c r="K176" s="184"/>
      <c r="L176" s="184"/>
      <c r="M176" s="184"/>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183" t="s">
        <v>2615</v>
      </c>
      <c r="F177" s="184"/>
      <c r="G177" s="237"/>
      <c r="H177" s="5"/>
      <c r="I177" s="231" t="s">
        <v>17</v>
      </c>
      <c r="J177" s="232"/>
      <c r="K177" s="232"/>
      <c r="L177" s="233"/>
      <c r="M177" s="185" t="s">
        <v>2671</v>
      </c>
      <c r="O177" s="8"/>
      <c r="Q177" s="19"/>
      <c r="R177" s="19"/>
      <c r="S177" s="19"/>
      <c r="T177" s="19"/>
      <c r="U177" s="19"/>
      <c r="V177" s="19"/>
      <c r="W177" s="19"/>
      <c r="X177" s="19"/>
      <c r="Y177" s="19"/>
      <c r="Z177" s="19"/>
      <c r="AA177" s="19"/>
      <c r="AB177" s="19"/>
    </row>
    <row r="178" spans="1:28" ht="23.25" x14ac:dyDescent="0.25">
      <c r="A178" s="9"/>
      <c r="B178" s="234"/>
      <c r="C178" s="235"/>
      <c r="D178" s="236"/>
      <c r="E178" s="164" t="s">
        <v>2616</v>
      </c>
      <c r="F178" s="28" t="s">
        <v>2617</v>
      </c>
      <c r="G178" s="28" t="s">
        <v>2618</v>
      </c>
      <c r="H178" s="5"/>
      <c r="I178" s="234"/>
      <c r="J178" s="235"/>
      <c r="K178" s="235"/>
      <c r="L178" s="236"/>
      <c r="M178" s="186"/>
      <c r="O178" s="8"/>
      <c r="Q178" s="19"/>
      <c r="R178" s="28" t="s">
        <v>2618</v>
      </c>
      <c r="S178" s="19"/>
      <c r="T178" s="19"/>
      <c r="U178" s="242" t="s">
        <v>1165</v>
      </c>
      <c r="V178" s="242"/>
      <c r="W178" s="242"/>
      <c r="X178" s="24">
        <v>0.02</v>
      </c>
      <c r="Y178" s="161"/>
      <c r="Z178" s="162" t="str">
        <f>IF(Y178&gt;0,SUM(E180+Y178),"")</f>
        <v/>
      </c>
      <c r="AA178" s="19"/>
      <c r="AB178" s="19"/>
    </row>
    <row r="179" spans="1:28" ht="23.25" x14ac:dyDescent="0.25">
      <c r="A179" s="9"/>
      <c r="B179" s="196" t="s">
        <v>2668</v>
      </c>
      <c r="C179" s="196"/>
      <c r="D179" s="196"/>
      <c r="E179" s="168">
        <v>0.02</v>
      </c>
      <c r="F179" s="167"/>
      <c r="G179" s="162" t="str">
        <f>IF(F179&gt;0,SUM(E179+F179),"")</f>
        <v/>
      </c>
      <c r="H179" s="5"/>
      <c r="I179" s="196" t="s">
        <v>2670</v>
      </c>
      <c r="J179" s="196"/>
      <c r="K179" s="196"/>
      <c r="L179" s="196"/>
      <c r="M179" s="169"/>
      <c r="O179" s="8"/>
      <c r="Q179" s="19"/>
      <c r="R179" s="156" t="str">
        <f>IF(M179&gt;0,SUM(L179+M179),"")</f>
        <v/>
      </c>
      <c r="T179" s="19"/>
      <c r="U179" s="242" t="s">
        <v>1166</v>
      </c>
      <c r="V179" s="242"/>
      <c r="W179" s="242"/>
      <c r="X179" s="24">
        <v>0.02</v>
      </c>
      <c r="Y179" s="161"/>
      <c r="Z179" s="162" t="str">
        <f>IF(Y179&gt;0,SUM(E181+Y179),"")</f>
        <v/>
      </c>
      <c r="AA179" s="19"/>
      <c r="AB179" s="19"/>
    </row>
    <row r="180" spans="1:28" ht="23.25" hidden="1" x14ac:dyDescent="0.25">
      <c r="A180" s="9"/>
      <c r="B180" s="182"/>
      <c r="C180" s="182"/>
      <c r="D180" s="182"/>
      <c r="E180" s="166"/>
      <c r="H180" s="5"/>
      <c r="I180" s="182"/>
      <c r="J180" s="182"/>
      <c r="K180" s="182"/>
      <c r="L180" s="182"/>
      <c r="M180" s="5"/>
      <c r="O180" s="8"/>
      <c r="Q180" s="19"/>
      <c r="R180" s="156" t="str">
        <f>IF(S180&gt;0,SUM(L180+S180),"")</f>
        <v/>
      </c>
      <c r="S180" s="161"/>
      <c r="T180" s="19"/>
      <c r="U180" s="242" t="s">
        <v>1167</v>
      </c>
      <c r="V180" s="242"/>
      <c r="W180" s="242"/>
      <c r="X180" s="24">
        <v>0.03</v>
      </c>
      <c r="Y180" s="161"/>
      <c r="Z180" s="162" t="str">
        <f>IF(Y180&gt;0,SUM(E182+Y180),"")</f>
        <v/>
      </c>
      <c r="AA180" s="19"/>
      <c r="AB180" s="19"/>
    </row>
    <row r="181" spans="1:28" ht="23.25" hidden="1" x14ac:dyDescent="0.25">
      <c r="A181" s="9"/>
      <c r="B181" s="182"/>
      <c r="C181" s="182"/>
      <c r="D181" s="182"/>
      <c r="E181" s="166"/>
      <c r="H181" s="5"/>
      <c r="I181" s="182"/>
      <c r="J181" s="182"/>
      <c r="K181" s="182"/>
      <c r="L181" s="182"/>
      <c r="M181" s="5"/>
      <c r="O181" s="8"/>
      <c r="Q181" s="19"/>
      <c r="R181" s="156" t="str">
        <f>IF(S181&gt;0,SUM(L181+S181),"")</f>
        <v/>
      </c>
      <c r="S181" s="161"/>
      <c r="T181" s="19"/>
      <c r="U181" s="19"/>
      <c r="V181" s="19"/>
      <c r="W181" s="19"/>
      <c r="X181" s="19"/>
      <c r="Y181" s="19"/>
      <c r="Z181" s="19"/>
      <c r="AA181" s="19"/>
      <c r="AB181" s="19"/>
    </row>
    <row r="182" spans="1:28" ht="23.25" hidden="1" x14ac:dyDescent="0.25">
      <c r="A182" s="9"/>
      <c r="B182" s="182"/>
      <c r="C182" s="182"/>
      <c r="D182" s="182"/>
      <c r="E182" s="166"/>
      <c r="H182" s="5"/>
      <c r="I182" s="182"/>
      <c r="J182" s="182"/>
      <c r="K182" s="182"/>
      <c r="L182" s="182"/>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82"/>
      <c r="J183" s="182"/>
      <c r="K183" s="182"/>
      <c r="L183" s="182"/>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v>
      </c>
      <c r="D185" s="91" t="s">
        <v>2628</v>
      </c>
      <c r="E185" s="94">
        <f>+(C185*SUM(K20:K35))</f>
        <v>0</v>
      </c>
      <c r="F185" s="92"/>
      <c r="G185" s="93"/>
      <c r="H185" s="88"/>
      <c r="I185" s="90" t="s">
        <v>2627</v>
      </c>
      <c r="J185" s="163">
        <f>+SUM(M179:M183)</f>
        <v>0</v>
      </c>
      <c r="K185" s="241" t="s">
        <v>2628</v>
      </c>
      <c r="L185" s="241"/>
      <c r="M185" s="94">
        <f>+J185*(SUM(K20:K35))</f>
        <v>0</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6"/>
    </row>
    <row r="189" spans="1:28" ht="15" customHeight="1" x14ac:dyDescent="0.25">
      <c r="A189" s="203" t="s">
        <v>19</v>
      </c>
      <c r="B189" s="204"/>
      <c r="C189" s="204"/>
      <c r="D189" s="204"/>
      <c r="E189" s="204"/>
      <c r="F189" s="204"/>
      <c r="G189" s="204"/>
      <c r="H189" s="204"/>
      <c r="I189" s="204"/>
      <c r="J189" s="204"/>
      <c r="K189" s="204"/>
      <c r="L189" s="204"/>
      <c r="M189" s="204"/>
      <c r="N189" s="204"/>
      <c r="O189" s="205"/>
    </row>
    <row r="190" spans="1:28" ht="15.75" thickBot="1" x14ac:dyDescent="0.3">
      <c r="A190" s="206"/>
      <c r="B190" s="207"/>
      <c r="C190" s="207"/>
      <c r="D190" s="207"/>
      <c r="E190" s="207"/>
      <c r="F190" s="207"/>
      <c r="G190" s="207"/>
      <c r="H190" s="207"/>
      <c r="I190" s="207"/>
      <c r="J190" s="207"/>
      <c r="K190" s="207"/>
      <c r="L190" s="207"/>
      <c r="M190" s="207"/>
      <c r="N190" s="207"/>
      <c r="O190" s="20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00" t="s">
        <v>2636</v>
      </c>
      <c r="C192" s="200"/>
      <c r="E192" s="5" t="s">
        <v>20</v>
      </c>
      <c r="H192" s="26" t="s">
        <v>24</v>
      </c>
      <c r="J192" s="5" t="s">
        <v>2637</v>
      </c>
      <c r="K192" s="5"/>
      <c r="M192" s="5"/>
      <c r="N192" s="5"/>
      <c r="O192" s="8"/>
      <c r="Q192" s="151"/>
      <c r="R192" s="152"/>
      <c r="S192" s="152"/>
      <c r="T192" s="151"/>
    </row>
    <row r="193" spans="1:18" x14ac:dyDescent="0.25">
      <c r="A193" s="9"/>
      <c r="C193" s="125">
        <v>43797</v>
      </c>
      <c r="D193" s="5"/>
      <c r="E193" s="124">
        <v>4420</v>
      </c>
      <c r="F193" s="5"/>
      <c r="G193" s="5"/>
      <c r="H193" s="145" t="s">
        <v>2690</v>
      </c>
      <c r="J193" s="5"/>
      <c r="K193" s="125"/>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40" t="s">
        <v>2658</v>
      </c>
      <c r="C199" s="240"/>
      <c r="D199" s="240"/>
      <c r="E199" s="240"/>
      <c r="F199" s="240"/>
      <c r="G199" s="240"/>
      <c r="H199" s="240"/>
      <c r="I199" s="240"/>
      <c r="J199" s="240"/>
      <c r="K199" s="240"/>
      <c r="L199" s="240"/>
      <c r="M199" s="240"/>
      <c r="N199" s="240"/>
      <c r="O199" s="8"/>
    </row>
    <row r="200" spans="1:18" x14ac:dyDescent="0.25">
      <c r="A200" s="9"/>
      <c r="B200" s="197"/>
      <c r="C200" s="197"/>
      <c r="D200" s="197"/>
      <c r="E200" s="197"/>
      <c r="F200" s="197"/>
      <c r="G200" s="197"/>
      <c r="H200" s="197"/>
      <c r="I200" s="197"/>
      <c r="J200" s="197"/>
      <c r="K200" s="197"/>
      <c r="L200" s="197"/>
      <c r="M200" s="197"/>
      <c r="N200" s="197"/>
      <c r="O200" s="8"/>
    </row>
    <row r="201" spans="1:18" x14ac:dyDescent="0.25">
      <c r="A201" s="9"/>
      <c r="B201" s="198" t="s">
        <v>2648</v>
      </c>
      <c r="C201" s="199"/>
      <c r="D201" s="199"/>
      <c r="E201" s="199"/>
      <c r="F201" s="199"/>
      <c r="G201" s="199"/>
      <c r="H201" s="199"/>
      <c r="I201" s="199"/>
      <c r="J201" s="199"/>
      <c r="K201" s="199"/>
      <c r="L201" s="199"/>
      <c r="M201" s="199"/>
      <c r="N201" s="19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81" t="s">
        <v>2691</v>
      </c>
      <c r="J211" s="27" t="s">
        <v>2622</v>
      </c>
      <c r="K211" s="181" t="s">
        <v>2691</v>
      </c>
      <c r="L211" s="21"/>
      <c r="M211" s="21"/>
      <c r="N211" s="21"/>
      <c r="O211" s="8"/>
    </row>
    <row r="212" spans="1:15" x14ac:dyDescent="0.25">
      <c r="A212" s="9"/>
      <c r="B212" s="27" t="s">
        <v>2619</v>
      </c>
      <c r="C212" s="145" t="s">
        <v>2690</v>
      </c>
      <c r="D212" s="21"/>
      <c r="G212" s="27" t="s">
        <v>2621</v>
      </c>
      <c r="H212" s="181" t="s">
        <v>2692</v>
      </c>
      <c r="J212" s="27" t="s">
        <v>2623</v>
      </c>
      <c r="K212" s="124"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39:N39"/>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purl.org/dc/elements/1.1/"/>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Maricela Martinez</cp:lastModifiedBy>
  <cp:lastPrinted>2020-11-20T15:12:35Z</cp:lastPrinted>
  <dcterms:created xsi:type="dcterms:W3CDTF">2020-10-14T21:57:42Z</dcterms:created>
  <dcterms:modified xsi:type="dcterms:W3CDTF">2020-12-29T04:16:37Z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