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8_{EE199533-5797-45D0-86E9-5B61676D24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<sst xmlns="http://schemas.openxmlformats.org/spreadsheetml/2006/main" count="3407" uniqueCount="2758">
  <si>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</si>
  <si>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</si>
  <si>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</si>
  <si>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</si>
  <si>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</si>
  <si>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</si>
  <si>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</si>
  <si>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</si>
  <si>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</si>
  <si>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</si>
  <si>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</si>
  <si>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</si>
  <si>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</si>
  <si>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</si>
  <si>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</si>
  <si>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</si>
  <si>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</si>
  <si>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</si>
  <si>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</si>
  <si>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</si>
  <si>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</si>
  <si>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</si>
  <si>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</si>
  <si>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</si>
  <si>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</si>
  <si>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</si>
  <si>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</si>
  <si>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</si>
  <si>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</si>
  <si>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</si>
  <si>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</si>
  <si>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</si>
  <si>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</si>
  <si>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</si>
  <si>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</si>
  <si>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</si>
  <si>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</si>
  <si>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</si>
  <si>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</si>
  <si>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</si>
  <si>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</si>
  <si>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</si>
  <si>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</si>
  <si>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</si>
  <si>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</si>
  <si>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</si>
  <si>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</si>
  <si>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</si>
  <si>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</si>
  <si>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</si>
  <si>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</si>
  <si>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</si>
  <si>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</si>
  <si>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</si>
  <si>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</si>
  <si>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</si>
  <si>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</si>
  <si>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</si>
  <si>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</si>
  <si>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</si>
  <si>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</si>
  <si>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</si>
  <si>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</si>
  <si>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</si>
  <si>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</si>
  <si>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</si>
  <si>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</si>
  <si>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</si>
  <si>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</si>
  <si>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</si>
  <si>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</si>
  <si>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</si>
  <si>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</si>
  <si>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</si>
  <si>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</si>
  <si>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</si>
  <si>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</si>
  <si>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</si>
  <si>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</si>
  <si>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</si>
  <si>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</si>
  <si>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</si>
  <si>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</si>
  <si>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</si>
  <si>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</si>
  <si>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</si>
  <si>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</si>
  <si>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</si>
  <si>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</si>
  <si>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</si>
  <si>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</si>
  <si>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</si>
  <si>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</si>
  <si>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</si>
  <si>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</si>
  <si>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</si>
  <si>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</si>
  <si>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</si>
  <si>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</si>
  <si>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</si>
  <si>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</si>
  <si>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</si>
  <si>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</si>
  <si>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</si>
  <si>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</si>
  <si>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</si>
  <si>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</si>
  <si>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</si>
  <si>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</si>
  <si>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</si>
  <si>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</si>
  <si>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</si>
  <si>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</si>
  <si>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</si>
  <si>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</si>
  <si>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</si>
  <si>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</si>
  <si>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</si>
  <si>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</si>
  <si>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</si>
  <si>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</si>
  <si>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</si>
  <si>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</si>
  <si>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</si>
  <si>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</si>
  <si>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</si>
  <si>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</si>
  <si>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</si>
  <si>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</si>
  <si>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</si>
  <si>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</si>
  <si>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</si>
  <si>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</si>
  <si>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</si>
  <si>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</si>
  <si>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</si>
  <si>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</si>
  <si>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</si>
  <si>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</si>
  <si>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</si>
  <si>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</si>
  <si>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</si>
  <si>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</si>
  <si>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</si>
  <si>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</si>
  <si>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</si>
  <si>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</si>
  <si>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</si>
  <si>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</si>
  <si>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</si>
  <si>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</si>
  <si>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</si>
  <si>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</si>
  <si>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</si>
  <si>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</si>
  <si>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</si>
  <si>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</si>
  <si>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</si>
  <si>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</si>
  <si>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</si>
  <si>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</si>
  <si>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</si>
  <si>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</si>
  <si>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</si>
  <si>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</si>
  <si>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</si>
  <si>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</si>
  <si>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</si>
  <si>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</si>
  <si>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</si>
  <si>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</si>
  <si>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</si>
  <si>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</si>
  <si>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</si>
  <si>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</si>
  <si>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</si>
  <si>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</si>
  <si>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</si>
  <si>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</si>
  <si>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</si>
  <si>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</si>
  <si>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</si>
  <si>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</si>
  <si>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</si>
  <si>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</si>
  <si>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</si>
  <si>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</si>
  <si>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</si>
  <si>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</si>
  <si>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</si>
  <si>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</si>
  <si>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</si>
  <si>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</si>
  <si>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</si>
  <si>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</si>
  <si>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</si>
  <si>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</si>
  <si>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</si>
  <si>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</si>
  <si>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</si>
  <si>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</si>
  <si>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</si>
  <si>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</si>
  <si>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</si>
  <si>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</si>
  <si>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</si>
  <si>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</si>
  <si>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</si>
  <si>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</si>
  <si>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</si>
  <si>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</si>
  <si>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</si>
  <si>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</si>
  <si>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</si>
  <si>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</si>
  <si>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</si>
  <si>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</si>
  <si>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</si>
  <si>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</si>
  <si>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</si>
  <si>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</si>
  <si>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</si>
  <si>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</si>
  <si>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</si>
  <si>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</si>
  <si>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</si>
  <si>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</si>
  <si>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</si>
  <si>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</si>
  <si>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</si>
  <si>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</si>
  <si>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</si>
  <si>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</si>
  <si>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</si>
  <si>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</si>
  <si>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</si>
  <si>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</si>
  <si>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</si>
  <si>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</si>
  <si>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</si>
  <si>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</si>
  <si>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</si>
  <si>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</si>
  <si>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</si>
  <si>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</si>
  <si>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</si>
  <si>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</si>
  <si>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</si>
  <si>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</si>
  <si>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</si>
  <si>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</si>
  <si>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</si>
  <si>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</si>
  <si>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</si>
  <si>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</si>
  <si>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</si>
  <si>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</si>
  <si>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</si>
  <si>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</si>
  <si>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</si>
  <si>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</si>
  <si>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</si>
  <si>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</si>
  <si>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</si>
  <si>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</si>
  <si>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</si>
  <si>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</si>
  <si>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</si>
  <si>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</si>
  <si>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</si>
  <si>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</si>
  <si>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</si>
  <si>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</si>
  <si>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</si>
  <si>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</si>
  <si>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</si>
  <si>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</si>
  <si>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</si>
  <si>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</si>
  <si>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</si>
  <si>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</si>
  <si>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</si>
  <si>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</si>
  <si>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</si>
  <si>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</si>
  <si>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</si>
  <si>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</si>
  <si>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</si>
  <si>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</si>
  <si>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</si>
  <si>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</si>
  <si>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</si>
  <si>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</si>
  <si>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</si>
  <si>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</si>
  <si>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</si>
  <si>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</si>
  <si>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</si>
  <si>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</si>
  <si>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</si>
  <si>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</si>
  <si>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</si>
  <si>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</si>
  <si>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</si>
  <si>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</si>
  <si>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</si>
  <si>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</si>
  <si>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</si>
  <si>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</si>
  <si>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</si>
  <si>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</si>
  <si>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</si>
  <si>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</si>
  <si>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</si>
  <si>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</si>
  <si>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</si>
  <si>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</si>
  <si>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</si>
  <si>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</si>
  <si>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</si>
  <si>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</si>
  <si>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</si>
  <si>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</si>
  <si>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</si>
  <si>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</si>
  <si>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</si>
  <si>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</si>
  <si>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</si>
  <si>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</si>
  <si>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</si>
  <si>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</si>
  <si>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</si>
  <si>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</si>
  <si>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</si>
  <si>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</si>
  <si>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</si>
  <si>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</si>
  <si>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</si>
  <si>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</si>
  <si>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</si>
  <si>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</si>
  <si>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</si>
  <si>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</si>
  <si>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</si>
  <si>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</si>
  <si>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</si>
  <si>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</si>
  <si>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</si>
  <si>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</si>
  <si>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</si>
  <si>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</si>
  <si>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</si>
  <si>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</si>
  <si>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</si>
  <si>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</si>
  <si>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</si>
  <si>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</si>
  <si>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</si>
  <si>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</si>
  <si>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</si>
  <si>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</si>
  <si>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</si>
  <si>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</si>
  <si>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</si>
  <si>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</si>
  <si>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</si>
  <si>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</si>
  <si>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</si>
  <si>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</si>
  <si>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</si>
  <si>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</si>
  <si>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</si>
  <si>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</si>
  <si>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</si>
  <si>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</si>
  <si>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</si>
  <si>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</si>
  <si>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</si>
  <si>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</si>
  <si>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</si>
  <si>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</si>
  <si>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</si>
  <si>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</si>
  <si>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</si>
  <si>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</si>
  <si>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</si>
  <si>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</si>
  <si>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</si>
  <si>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</si>
  <si>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</si>
  <si>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</si>
  <si>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</si>
  <si>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</si>
  <si>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</si>
  <si>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</si>
  <si>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</si>
  <si>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</si>
  <si>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</si>
  <si>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</si>
  <si>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</si>
  <si>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</si>
  <si>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</si>
  <si>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</si>
  <si>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</si>
  <si>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</si>
  <si>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</si>
  <si>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</si>
  <si>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</si>
  <si>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</si>
  <si>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</si>
  <si>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</si>
  <si>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</si>
  <si>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</si>
  <si>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</si>
  <si>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</si>
  <si>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</si>
  <si>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</si>
  <si>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</si>
  <si>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</si>
  <si>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</si>
  <si>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</si>
  <si>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</si>
  <si>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</si>
  <si>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</si>
  <si>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</si>
  <si>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</si>
  <si>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</si>
  <si>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</si>
  <si>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</si>
  <si>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</si>
  <si>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</si>
  <si>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</si>
  <si>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</si>
  <si>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</si>
  <si>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</si>
  <si>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</si>
  <si>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</si>
  <si>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</si>
  <si>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</si>
  <si>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</si>
  <si>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</si>
  <si>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</si>
  <si>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</si>
  <si>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</si>
  <si>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</si>
  <si>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</si>
  <si>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</si>
  <si>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</si>
  <si>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</si>
  <si>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</si>
  <si>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</si>
  <si>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</si>
  <si>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</si>
  <si>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</si>
  <si>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</si>
  <si>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</si>
  <si>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</si>
  <si>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</si>
  <si>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</si>
  <si>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</si>
  <si>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</si>
  <si>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</si>
  <si>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</si>
  <si>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</si>
  <si>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</si>
  <si>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</si>
  <si>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</si>
  <si>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</si>
  <si>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</si>
  <si>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</si>
  <si>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</si>
  <si>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</si>
  <si>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</si>
  <si>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</si>
  <si>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</si>
  <si>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</si>
  <si>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</si>
  <si>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</si>
  <si>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</si>
  <si>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</si>
  <si>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</si>
  <si>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</si>
  <si>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</si>
  <si>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</si>
  <si>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</si>
  <si>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</si>
  <si>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</si>
  <si>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</si>
  <si>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</si>
  <si>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</si>
  <si>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</si>
  <si>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</si>
  <si>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</si>
  <si>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</si>
  <si>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</si>
  <si>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</si>
  <si>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</si>
  <si>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</si>
  <si>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</si>
  <si>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</si>
  <si>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</si>
  <si>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</si>
  <si>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</si>
  <si>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</si>
  <si>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</si>
  <si>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</si>
  <si>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</si>
  <si>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</si>
  <si>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</si>
  <si>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</si>
  <si>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</si>
  <si>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</si>
  <si>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</si>
  <si>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</si>
  <si>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</si>
  <si>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</si>
  <si>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</si>
  <si>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</si>
  <si>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</si>
  <si>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</si>
  <si>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</si>
  <si>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</si>
  <si>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</si>
  <si>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</si>
  <si>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</si>
  <si>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</si>
  <si>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</si>
  <si>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</si>
  <si>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</si>
  <si>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</si>
  <si>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</si>
  <si>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</si>
  <si>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</si>
  <si>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</si>
  <si>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</si>
  <si>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</si>
  <si>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</si>
  <si>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</si>
  <si>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</si>
  <si>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</si>
  <si>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</si>
  <si>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</si>
  <si>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</si>
  <si>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</si>
  <si>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</si>
  <si>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</si>
  <si>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</si>
  <si>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</si>
  <si>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</si>
  <si>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</si>
  <si>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</si>
  <si>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</si>
  <si>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</si>
  <si>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</si>
  <si>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</si>
  <si>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</si>
  <si>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</si>
  <si>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</si>
  <si>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</si>
  <si>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</si>
  <si>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</si>
  <si>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</si>
  <si>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</si>
  <si>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</si>
  <si>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</si>
  <si>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</si>
  <si>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</si>
  <si>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</si>
  <si>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</si>
  <si>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</si>
  <si>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</si>
  <si>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</si>
  <si>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</si>
  <si>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</si>
  <si>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</si>
  <si>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</si>
  <si>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</si>
  <si>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</si>
  <si>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</si>
  <si>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</si>
  <si>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</si>
  <si>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</si>
  <si>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</si>
  <si>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</si>
  <si>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</si>
  <si>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</si>
  <si>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</si>
  <si>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</si>
  <si>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</si>
  <si>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</si>
  <si>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</si>
  <si>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</si>
  <si>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</si>
  <si>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</si>
  <si>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</si>
  <si>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</si>
  <si>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</si>
  <si>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</si>
  <si>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</si>
  <si>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</si>
  <si>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</si>
  <si>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</si>
  <si>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</si>
  <si>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</si>
  <si>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</si>
  <si>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</si>
  <si>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</si>
  <si>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</si>
  <si>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</si>
  <si>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</si>
  <si>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</si>
  <si>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</si>
  <si>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</si>
  <si>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</si>
  <si>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</si>
  <si>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</si>
  <si>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</si>
  <si>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</si>
  <si>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</si>
  <si>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</si>
  <si>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</si>
  <si>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</si>
  <si>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</si>
  <si>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</si>
  <si>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</si>
  <si>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</si>
  <si>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</si>
  <si>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</si>
  <si>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</si>
  <si>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</si>
  <si>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</si>
  <si>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</si>
  <si>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</si>
  <si>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</si>
  <si>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</si>
  <si>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</si>
  <si>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</si>
  <si>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</si>
  <si>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</si>
  <si>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</si>
  <si>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</si>
  <si>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</si>
  <si>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</si>
  <si>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</si>
  <si>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</si>
  <si>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</si>
  <si>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</si>
  <si>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</si>
  <si>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</si>
  <si>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</si>
  <si>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</si>
  <si>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</si>
  <si>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</si>
  <si>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</si>
  <si>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</si>
  <si>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</si>
  <si>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</si>
  <si>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</si>
  <si>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</si>
  <si>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</si>
  <si>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</si>
  <si>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</si>
  <si>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</si>
  <si>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</si>
  <si>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</si>
  <si>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</si>
  <si>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</si>
  <si>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</si>
  <si>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</si>
  <si>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</si>
  <si>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</si>
  <si>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</si>
  <si>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</si>
  <si>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</si>
  <si>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</si>
  <si>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</si>
  <si>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</si>
  <si>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</si>
  <si>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</si>
  <si>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</si>
  <si>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</si>
  <si>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</si>
  <si>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</si>
  <si>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</si>
  <si>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</si>
  <si>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</si>
  <si>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</si>
  <si>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</si>
  <si>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</si>
  <si>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</si>
  <si>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</si>
  <si>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</si>
  <si>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</si>
  <si>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</si>
  <si>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</si>
  <si>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</si>
  <si>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</si>
  <si>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</si>
  <si>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</si>
  <si>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</si>
  <si>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</si>
  <si>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</si>
  <si>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</si>
  <si>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</si>
  <si>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</si>
  <si>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</si>
  <si>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</si>
  <si>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</si>
  <si>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</si>
  <si>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</si>
  <si>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</si>
  <si>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</si>
  <si>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</si>
  <si>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</si>
  <si>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</si>
  <si>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</si>
  <si>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</si>
  <si>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</si>
  <si>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</si>
  <si>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</si>
  <si>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</si>
  <si>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</si>
  <si>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</si>
  <si>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</si>
  <si>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</si>
  <si>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</si>
  <si>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</si>
  <si>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</si>
  <si>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</si>
  <si>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</si>
  <si>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</si>
  <si>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</si>
  <si>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</si>
  <si>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</si>
  <si>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</si>
  <si>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</si>
  <si>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</si>
  <si>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</si>
  <si>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</si>
  <si>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</si>
  <si>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</si>
  <si>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</si>
  <si>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</si>
  <si>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</si>
  <si>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</si>
  <si>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</si>
  <si>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</si>
  <si>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</si>
  <si>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</si>
  <si>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</si>
  <si>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</si>
  <si>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</si>
  <si>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</si>
  <si>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</si>
  <si>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</si>
  <si>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</si>
  <si>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</si>
  <si>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</si>
  <si>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</si>
  <si>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</si>
  <si>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</si>
  <si>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</si>
  <si>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</si>
  <si>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</si>
  <si>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</si>
  <si>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</si>
  <si>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</si>
  <si>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</si>
  <si>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</si>
  <si>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</si>
  <si>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</si>
  <si>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</si>
  <si>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</si>
  <si>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</si>
  <si>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</si>
  <si>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</si>
  <si>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</si>
  <si>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</si>
  <si>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</si>
  <si>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</si>
  <si>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</si>
  <si>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</si>
  <si>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</si>
  <si>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</si>
  <si>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</si>
  <si>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</si>
  <si>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</si>
  <si>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</si>
  <si>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</si>
  <si>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</si>
  <si>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</si>
  <si>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</si>
  <si>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</si>
  <si>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</si>
  <si>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</si>
  <si>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</si>
  <si>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</si>
  <si>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</si>
  <si>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</si>
  <si>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</si>
  <si>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</si>
  <si>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</si>
  <si>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</si>
  <si>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</si>
  <si>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</si>
  <si>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</si>
  <si>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</si>
  <si>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</si>
  <si>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</si>
  <si>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</si>
  <si>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</si>
  <si>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</si>
  <si>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</si>
  <si>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</si>
  <si>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</si>
  <si>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</si>
  <si>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</si>
  <si>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</si>
  <si>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</si>
  <si>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</si>
  <si>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</si>
  <si>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</si>
  <si>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</si>
  <si>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</si>
  <si>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</si>
  <si>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</si>
  <si>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</si>
  <si>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</si>
  <si>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</si>
  <si>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</si>
  <si>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</si>
  <si>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</si>
  <si>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</si>
  <si>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</si>
  <si>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</si>
  <si>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</si>
  <si>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</si>
  <si>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</si>
  <si>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</si>
  <si>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</si>
  <si>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</si>
  <si>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</si>
  <si>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</si>
  <si>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</si>
  <si>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</si>
  <si>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</si>
  <si>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</si>
  <si>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</si>
  <si>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</si>
  <si>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</si>
  <si>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</si>
  <si>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</si>
  <si>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</si>
  <si>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</si>
  <si>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</si>
  <si>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</si>
  <si>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</si>
  <si>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</si>
  <si>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</si>
  <si>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</si>
  <si>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</si>
  <si>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</si>
  <si>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</si>
  <si>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</si>
  <si>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</si>
  <si>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</si>
  <si>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</si>
  <si>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</si>
  <si>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</si>
  <si>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</si>
  <si>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</si>
  <si>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</si>
  <si>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</si>
  <si>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</si>
  <si>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</si>
  <si>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</si>
  <si>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</si>
  <si>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</si>
  <si>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</si>
  <si>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</si>
  <si>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</si>
  <si>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</si>
  <si>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</si>
  <si>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</si>
  <si>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</si>
  <si>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</si>
  <si>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</si>
  <si>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</si>
  <si>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</si>
  <si>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</si>
  <si>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</si>
  <si>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</si>
  <si>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</si>
  <si>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</si>
  <si>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</si>
  <si>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</si>
  <si>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</si>
  <si>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</si>
  <si>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</si>
  <si>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</si>
  <si>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</si>
  <si>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</si>
  <si>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</si>
  <si>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</si>
  <si>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</si>
  <si>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</si>
  <si>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</si>
  <si>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</si>
  <si>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</si>
  <si>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</si>
  <si>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</si>
  <si>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</si>
  <si>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</si>
  <si>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</si>
  <si>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</si>
  <si>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</si>
  <si>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</si>
  <si>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</si>
  <si>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</si>
  <si>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</si>
  <si>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</si>
  <si>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</si>
  <si>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</si>
  <si>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</si>
  <si>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</si>
  <si>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</si>
  <si>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</si>
  <si>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</si>
  <si>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</si>
  <si>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</si>
  <si>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</si>
  <si>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</si>
  <si>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</si>
  <si>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</si>
  <si>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</si>
  <si>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</si>
  <si>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</si>
  <si>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</si>
  <si>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</si>
  <si>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</si>
  <si>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</si>
  <si>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</si>
  <si>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</si>
  <si>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</si>
  <si>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</si>
  <si>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</si>
  <si>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</si>
  <si>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</si>
  <si>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</si>
  <si>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</si>
  <si>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</si>
  <si>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</si>
  <si>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</si>
  <si>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</si>
  <si>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</si>
  <si>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</si>
  <si>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</si>
  <si>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</si>
  <si>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</si>
  <si>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</si>
  <si>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</si>
  <si>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</si>
  <si>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</si>
  <si>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</si>
  <si>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</si>
  <si>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</si>
  <si>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</si>
  <si>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</si>
  <si>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</si>
  <si>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</si>
  <si>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</si>
  <si>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</si>
  <si>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</si>
  <si>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</si>
  <si>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</si>
  <si>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</si>
  <si>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</si>
  <si>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</si>
  <si>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</si>
  <si>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</si>
  <si>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</si>
  <si>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</si>
  <si>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</si>
  <si>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</si>
  <si>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</si>
  <si>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</si>
  <si>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</si>
  <si>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</si>
  <si>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</si>
  <si>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</si>
  <si>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</si>
  <si>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</si>
  <si>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</si>
  <si>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</si>
  <si>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</si>
  <si>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</si>
  <si>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</si>
  <si>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</si>
  <si>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</si>
  <si>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</si>
  <si>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</si>
  <si>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</si>
  <si>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</si>
  <si>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</si>
  <si>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</si>
  <si>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</si>
  <si>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</si>
  <si>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</si>
  <si>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</si>
  <si>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</si>
  <si>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</si>
  <si>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</si>
  <si>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</si>
  <si>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</si>
  <si>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</si>
  <si>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</si>
  <si>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</si>
  <si>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</si>
  <si>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</si>
  <si>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</si>
  <si>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</si>
  <si>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</si>
  <si>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</si>
  <si>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</si>
  <si>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</si>
  <si>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</si>
  <si>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</si>
  <si>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</si>
  <si>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</si>
  <si>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</si>
  <si>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</si>
  <si>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</si>
  <si>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</si>
  <si>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</si>
  <si>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</si>
  <si>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</si>
  <si>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</si>
  <si>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</si>
  <si>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</si>
  <si>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</si>
  <si>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</si>
  <si>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</si>
  <si>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</si>
  <si>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</si>
  <si>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</si>
  <si>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</si>
  <si>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</si>
  <si>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</si>
  <si>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</si>
  <si>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</si>
  <si>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</si>
  <si>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</si>
  <si>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</si>
  <si>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</si>
  <si>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</si>
  <si>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</si>
  <si>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</si>
  <si>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</si>
  <si>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</si>
  <si>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</si>
  <si>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</si>
  <si>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</si>
  <si>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</si>
  <si>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</si>
  <si>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</si>
  <si>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</si>
  <si>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</si>
  <si>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</si>
  <si>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</si>
  <si>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</si>
  <si>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</si>
  <si>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</si>
  <si>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</si>
  <si>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</si>
  <si>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</si>
  <si>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</si>
  <si>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</si>
  <si>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</si>
  <si>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</si>
  <si>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</si>
  <si>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</si>
  <si>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</si>
  <si>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</si>
  <si>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</si>
  <si>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</si>
  <si>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</si>
  <si>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</si>
  <si>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</si>
  <si>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</si>
  <si>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</si>
  <si>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</si>
  <si>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</si>
  <si>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</si>
  <si>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</si>
  <si>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</si>
  <si>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</si>
  <si>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</si>
  <si>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</si>
  <si>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</si>
  <si>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</si>
  <si>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</si>
  <si>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</si>
  <si>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</si>
  <si>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</si>
  <si>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</si>
  <si>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</si>
  <si>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</si>
  <si>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</si>
  <si>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</si>
  <si>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</si>
  <si>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</si>
  <si>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</si>
  <si>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</si>
  <si>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</si>
  <si>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</si>
  <si>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</si>
  <si>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</si>
  <si>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</si>
  <si>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</si>
  <si>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</si>
  <si>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</si>
  <si>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</si>
  <si>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</si>
  <si>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</si>
  <si>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</si>
  <si>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</si>
  <si>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</si>
  <si>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</si>
  <si>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</si>
  <si>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</si>
  <si>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</si>
  <si>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</si>
  <si>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</si>
  <si>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</si>
  <si>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</si>
  <si>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</si>
  <si>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</si>
  <si>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</si>
  <si>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</si>
  <si>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</si>
  <si>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</si>
  <si>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</si>
  <si>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</si>
  <si>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</si>
  <si>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</si>
  <si>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</si>
  <si>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</si>
  <si>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</si>
  <si>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</si>
  <si>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</si>
  <si>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</si>
  <si>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</si>
  <si>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</si>
  <si>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</si>
  <si>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</si>
  <si>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</si>
  <si>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</si>
  <si>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</si>
  <si>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</si>
  <si>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</si>
  <si>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</si>
  <si>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</si>
  <si>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</si>
  <si>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</si>
  <si>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</si>
  <si>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</si>
  <si>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</si>
  <si>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</si>
  <si>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</si>
  <si>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</si>
  <si>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</si>
  <si>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</si>
  <si>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</si>
  <si>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</si>
  <si>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</si>
  <si>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</si>
  <si>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</si>
  <si>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</si>
  <si>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</si>
  <si>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</si>
  <si>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</si>
  <si>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</si>
  <si>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</si>
  <si>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</si>
  <si>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</si>
  <si>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</si>
  <si>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</si>
  <si>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</si>
  <si>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</si>
  <si>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</si>
  <si>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</si>
  <si>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</si>
  <si>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</si>
  <si>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</si>
  <si>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</si>
  <si>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</si>
  <si>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</si>
  <si>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</si>
  <si>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</si>
  <si>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</si>
  <si>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</si>
  <si>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</si>
  <si>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</si>
  <si>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</si>
  <si>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</si>
  <si>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</si>
  <si>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</si>
  <si>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</si>
  <si>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</si>
  <si>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</si>
  <si>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</si>
  <si>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</si>
  <si>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</si>
  <si>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</si>
  <si>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</si>
  <si>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</si>
  <si>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</si>
  <si>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</si>
  <si>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</si>
  <si>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</si>
  <si>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</si>
  <si>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</si>
  <si>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</si>
  <si>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</si>
  <si>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</si>
  <si>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</si>
  <si>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</si>
  <si>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</si>
  <si>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</si>
  <si>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</si>
  <si>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</si>
  <si>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</si>
  <si>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</si>
  <si>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</si>
  <si>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</si>
  <si>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</si>
  <si>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</si>
  <si>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</si>
  <si>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</si>
  <si>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</si>
  <si>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</si>
  <si>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</si>
  <si>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</si>
  <si>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</si>
  <si>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</si>
  <si>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</si>
  <si>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</si>
  <si>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</si>
  <si>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</si>
  <si>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</si>
  <si>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</si>
  <si>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</si>
  <si>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</si>
  <si>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</si>
  <si>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</si>
  <si>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</si>
  <si>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</si>
  <si>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</si>
  <si>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</si>
  <si>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</si>
  <si>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</si>
  <si>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</si>
  <si>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</si>
  <si>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</si>
  <si>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</si>
  <si>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</si>
  <si>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</si>
  <si>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</si>
  <si>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</si>
  <si>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</si>
  <si>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</si>
  <si>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</si>
  <si>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</si>
  <si>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</si>
  <si>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</si>
  <si>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</si>
  <si>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</si>
  <si>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</si>
  <si>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</si>
  <si>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</si>
  <si>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</si>
  <si>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</si>
  <si>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</si>
  <si>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</si>
  <si>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</si>
  <si>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</si>
  <si>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</si>
  <si>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</si>
  <si>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</si>
  <si>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</si>
  <si>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</si>
  <si>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</si>
  <si>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</si>
  <si>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</si>
  <si>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</si>
  <si>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</si>
  <si>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</si>
  <si>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</si>
  <si>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</si>
  <si>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</si>
  <si>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</si>
  <si>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</si>
  <si>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</si>
  <si>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</si>
  <si>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</si>
  <si>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</si>
  <si>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</si>
  <si>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</si>
  <si>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</si>
  <si>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</si>
  <si>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</si>
  <si>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</si>
  <si>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</si>
  <si>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</si>
  <si>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</si>
  <si>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</si>
  <si>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</si>
  <si>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</si>
  <si>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</si>
  <si>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</si>
  <si>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</si>
  <si>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</si>
  <si>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</si>
  <si>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</si>
  <si>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</si>
  <si>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</si>
  <si>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</si>
  <si>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</si>
  <si>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</si>
  <si>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</si>
  <si>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</si>
  <si>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</si>
  <si>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</si>
  <si>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</si>
  <si>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</si>
  <si>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</si>
  <si>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</si>
  <si>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</si>
  <si>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</si>
  <si>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</si>
  <si>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</si>
  <si>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</si>
  <si>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</si>
  <si>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</si>
  <si>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</si>
  <si>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</si>
  <si>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</si>
  <si>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</si>
  <si>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</si>
  <si>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</si>
  <si>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</si>
  <si>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</si>
  <si>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</si>
  <si>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</si>
  <si>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</si>
  <si>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</si>
  <si>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</si>
  <si>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</si>
  <si>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</si>
  <si>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</si>
  <si>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</si>
  <si>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</si>
  <si>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</si>
  <si>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</si>
  <si>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</si>
  <si>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</si>
  <si>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</si>
  <si>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</si>
  <si>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</si>
  <si>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</si>
  <si>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</si>
  <si>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</si>
  <si>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</si>
  <si>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</si>
  <si>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</si>
  <si>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</si>
  <si>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</si>
  <si>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</si>
  <si>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</si>
  <si>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</si>
  <si>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</si>
  <si>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</si>
  <si>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</si>
  <si>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</si>
  <si>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</si>
  <si>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</si>
  <si>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</si>
  <si>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</si>
  <si>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</si>
  <si>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</si>
  <si>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</si>
  <si>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</si>
  <si>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</si>
  <si>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</si>
  <si>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</si>
  <si>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</si>
  <si>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</si>
  <si>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</si>
  <si>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</si>
  <si>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</si>
  <si>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</si>
  <si>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</si>
  <si>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</si>
  <si>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</si>
  <si>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</si>
  <si>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</si>
  <si>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</si>
  <si>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</si>
  <si>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</si>
  <si>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</si>
  <si>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</si>
  <si>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</si>
  <si>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</si>
  <si>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</si>
  <si>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</si>
  <si>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</si>
  <si>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</si>
  <si>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</si>
  <si>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</si>
  <si>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</si>
  <si>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</si>
  <si>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</si>
  <si>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</si>
  <si>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</si>
  <si>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</si>
  <si>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</si>
  <si>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</si>
  <si>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</si>
  <si>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</si>
  <si>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</si>
  <si>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</si>
  <si>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</si>
  <si>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</si>
  <si>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</si>
  <si>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</si>
  <si>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</si>
  <si>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</si>
  <si>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</si>
  <si>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</si>
  <si>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</si>
  <si>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</si>
  <si>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</si>
  <si>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</si>
  <si>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</si>
  <si>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</si>
  <si>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</si>
  <si>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</si>
  <si>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</si>
  <si>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</si>
  <si>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</si>
  <si>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</si>
  <si>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</si>
  <si>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</si>
  <si>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</si>
  <si>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</si>
  <si>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</si>
  <si>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</si>
  <si>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</si>
  <si>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</si>
  <si>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</si>
  <si>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</si>
  <si>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</si>
  <si>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</si>
  <si>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</si>
  <si>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</si>
  <si>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</si>
  <si>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</si>
  <si>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</si>
  <si>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</si>
  <si>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</si>
  <si>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</si>
  <si>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</si>
  <si>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</si>
  <si>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</si>
  <si>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</si>
  <si>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</si>
  <si>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</si>
  <si>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</si>
  <si>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</si>
  <si>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</si>
  <si>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</si>
  <si>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</si>
  <si>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</si>
  <si>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</si>
  <si>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</si>
  <si>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</si>
  <si>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</si>
  <si>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</si>
  <si>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</si>
  <si>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</si>
  <si>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</si>
  <si>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</si>
  <si>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</si>
  <si>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</si>
  <si>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</si>
  <si>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</si>
  <si>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</si>
  <si>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</si>
  <si>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</si>
  <si>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</si>
  <si>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</si>
  <si>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</si>
  <si>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</si>
  <si>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</si>
  <si>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</si>
  <si>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</si>
  <si>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</si>
  <si>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</si>
  <si>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</si>
  <si>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</si>
  <si>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</si>
  <si>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</si>
  <si>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</si>
  <si>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</si>
  <si>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</si>
  <si>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</si>
  <si>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</si>
  <si>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</si>
  <si>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</si>
  <si>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</si>
  <si>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</si>
  <si>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</si>
  <si>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</si>
  <si>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</si>
  <si>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</si>
  <si>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</si>
  <si>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</si>
  <si>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</si>
  <si>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</si>
  <si>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</si>
  <si>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</si>
  <si>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</si>
  <si>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</si>
  <si>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</si>
  <si>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</si>
  <si>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</si>
  <si>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</si>
  <si>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</si>
  <si>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</si>
  <si>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</si>
  <si>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</si>
  <si>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</si>
  <si>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</si>
  <si>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</si>
  <si>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</si>
  <si>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</si>
  <si>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</si>
  <si>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</si>
  <si>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</si>
  <si>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</si>
  <si>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</si>
  <si>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</si>
  <si>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</si>
  <si>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</si>
  <si>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</si>
  <si>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</si>
  <si>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</si>
  <si>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</si>
  <si>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</si>
  <si>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</si>
  <si>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</si>
  <si>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</si>
  <si>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</si>
  <si>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</si>
  <si>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</si>
  <si>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</si>
  <si>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</si>
  <si>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</si>
  <si>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</si>
  <si>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</si>
  <si>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</si>
  <si>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</si>
  <si>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</si>
  <si>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</si>
  <si>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</si>
  <si>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</si>
  <si>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</si>
  <si>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</si>
  <si>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</si>
  <si>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</si>
  <si>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</si>
  <si>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</si>
  <si>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</si>
  <si>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</si>
  <si>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</si>
  <si>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</si>
  <si>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</si>
  <si>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</si>
  <si>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</si>
  <si>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</si>
  <si>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</si>
  <si>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</si>
  <si>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</si>
  <si>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</si>
  <si>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</si>
  <si>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</si>
  <si>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</si>
  <si>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</si>
  <si>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</si>
  <si>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</si>
  <si>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</si>
  <si>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</si>
  <si>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</si>
  <si>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</si>
  <si>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</si>
  <si>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</si>
  <si>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</si>
  <si>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</si>
  <si>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</si>
  <si>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</si>
  <si>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</si>
  <si>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</si>
  <si>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</si>
  <si>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</si>
  <si>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</si>
  <si>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</si>
  <si>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</si>
  <si>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</si>
  <si>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</si>
  <si>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</si>
  <si>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</si>
  <si>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</si>
  <si>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</si>
  <si>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</si>
  <si>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</si>
  <si>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</si>
  <si>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</si>
  <si>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</si>
  <si>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</si>
  <si>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</si>
  <si>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</si>
  <si>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</si>
  <si>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</si>
  <si>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</si>
  <si>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</si>
  <si>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</si>
  <si>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</si>
  <si>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</si>
  <si>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</si>
  <si>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</si>
  <si>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</si>
  <si>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</si>
  <si>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</si>
  <si>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</si>
  <si>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</si>
  <si>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</si>
  <si>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</si>
  <si>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</si>
  <si>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</si>
  <si>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</si>
  <si>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</si>
  <si>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</si>
  <si>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</si>
  <si>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</si>
  <si>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</si>
  <si>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</si>
  <si>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</si>
  <si>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</si>
  <si>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</si>
  <si>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</si>
  <si>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</si>
  <si>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</si>
  <si>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</si>
  <si>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</si>
  <si>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</si>
  <si>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</si>
  <si>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</si>
  <si>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</si>
  <si>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</si>
  <si>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</si>
  <si>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</si>
  <si>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</si>
  <si>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</si>
  <si>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</si>
  <si>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</si>
  <si>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</si>
  <si>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</si>
  <si>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</si>
  <si>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</si>
  <si>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</si>
  <si>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</si>
  <si>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</si>
  <si>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</si>
  <si>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</si>
  <si>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</si>
  <si>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</si>
  <si>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</si>
  <si>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</si>
  <si>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</si>
  <si>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</si>
  <si>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</si>
  <si>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</si>
  <si>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</si>
  <si>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</si>
  <si>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</si>
  <si>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</si>
  <si>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</si>
  <si>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</si>
  <si>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</si>
  <si>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</si>
  <si>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</si>
  <si>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</si>
  <si>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</si>
  <si>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</si>
  <si>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</si>
  <si>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</si>
  <si>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</si>
  <si>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</si>
  <si>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</si>
  <si>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</si>
  <si>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</si>
  <si>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</si>
  <si>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</si>
  <si>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</si>
  <si>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</si>
  <si>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</si>
  <si>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</si>
  <si>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</si>
  <si>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</si>
  <si>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</si>
  <si>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</si>
  <si>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</si>
  <si>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</si>
  <si>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</si>
  <si>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</si>
  <si>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</si>
  <si>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</si>
  <si>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</si>
  <si>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</si>
  <si>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</si>
  <si>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</si>
  <si>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</si>
  <si>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</si>
  <si>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</si>
  <si>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</si>
  <si>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</si>
  <si>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</si>
  <si>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</si>
  <si>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</si>
  <si>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</si>
  <si>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</si>
  <si>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</si>
  <si>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</si>
  <si>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</si>
  <si>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</si>
  <si>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</si>
  <si>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</si>
  <si>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</si>
  <si>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</si>
  <si>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</si>
  <si>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</si>
  <si>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</si>
  <si>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</si>
  <si>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</si>
  <si>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</si>
  <si>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</si>
  <si>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</si>
  <si>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</si>
  <si>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</si>
  <si>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</si>
  <si>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</si>
  <si>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</si>
  <si>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</si>
  <si>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</si>
  <si>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</si>
  <si>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</si>
  <si>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</si>
  <si>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</si>
  <si>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</si>
  <si>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</si>
  <si>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</si>
  <si>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</si>
  <si>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</si>
  <si>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</si>
  <si>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</si>
  <si>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</si>
  <si>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</si>
  <si>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</si>
  <si>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</si>
  <si>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</si>
  <si>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</si>
  <si>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</si>
  <si>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</si>
  <si>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</si>
  <si>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</si>
  <si>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</si>
  <si>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</si>
  <si>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</si>
  <si>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</si>
  <si>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</si>
  <si>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</si>
  <si>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</si>
  <si>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</si>
  <si>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</si>
  <si>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</si>
  <si>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</si>
  <si>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</si>
  <si>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</si>
  <si>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</si>
  <si>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</si>
  <si>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</si>
  <si>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</si>
  <si>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</si>
  <si>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</si>
  <si>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</si>
  <si>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</si>
  <si>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</si>
  <si>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</si>
  <si>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</si>
  <si>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</si>
  <si>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</si>
  <si>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</si>
  <si>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</si>
  <si>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</si>
  <si>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</si>
  <si>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</si>
  <si>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</si>
  <si>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</si>
  <si>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</si>
  <si>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</si>
  <si>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</si>
  <si>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</si>
  <si>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</si>
  <si>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</si>
  <si>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</si>
  <si>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</si>
  <si>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</si>
  <si>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</si>
  <si>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</si>
  <si>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</si>
  <si>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</si>
  <si>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</si>
  <si>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</si>
  <si>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</si>
  <si>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</si>
  <si>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</si>
  <si>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</si>
  <si>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</si>
  <si>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</si>
  <si>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</si>
  <si>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</si>
  <si>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</si>
  <si>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</si>
  <si>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</si>
  <si>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</si>
  <si>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</si>
  <si>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</si>
  <si>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</si>
  <si>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</si>
  <si>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</si>
  <si>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</si>
  <si>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</si>
  <si>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</si>
  <si>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</si>
  <si>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</si>
  <si>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</si>
  <si>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</si>
  <si>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</si>
  <si>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</si>
  <si>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</si>
  <si>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</si>
  <si>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</si>
  <si>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</si>
  <si>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</si>
  <si>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</si>
  <si>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</si>
  <si>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</si>
  <si>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</si>
  <si>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</si>
  <si>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</si>
  <si>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</si>
  <si>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</si>
  <si>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</si>
  <si>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</si>
  <si>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</si>
  <si>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</si>
  <si>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</si>
  <si>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</si>
  <si>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</si>
  <si>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</si>
  <si>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</si>
  <si>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</si>
  <si>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</si>
  <si>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</si>
  <si>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</si>
  <si>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</si>
  <si>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</si>
  <si>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</si>
  <si>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</si>
  <si>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</si>
  <si>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</si>
  <si>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</si>
  <si>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</si>
  <si>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</si>
  <si>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</si>
  <si>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</si>
  <si>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</si>
  <si>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</si>
  <si>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</si>
  <si>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</si>
  <si>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</si>
  <si>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</si>
  <si>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</si>
  <si>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</si>
  <si>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</si>
  <si>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</si>
  <si>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</si>
  <si>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</si>
  <si>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</si>
  <si>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</si>
  <si>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</si>
  <si>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</si>
  <si>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</si>
  <si>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</si>
  <si>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</si>
  <si>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</si>
  <si>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</si>
  <si>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</si>
  <si>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</si>
  <si>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</si>
  <si>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</si>
  <si>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</si>
  <si>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</si>
  <si>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</si>
  <si>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</si>
  <si>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</si>
  <si>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</si>
  <si>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</si>
  <si>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</si>
  <si>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</si>
  <si>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</si>
  <si>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</si>
  <si>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</si>
  <si>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</si>
  <si>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</si>
  <si>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</si>
  <si>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</si>
  <si>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</si>
  <si>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</si>
  <si>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</si>
  <si>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</si>
  <si>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</si>
  <si>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</si>
  <si>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</si>
  <si>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</si>
  <si>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</si>
  <si>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</si>
  <si>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</si>
  <si>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</si>
  <si>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</si>
  <si>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</si>
  <si>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</si>
  <si>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</si>
  <si>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</si>
  <si>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</si>
  <si>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</si>
  <si>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</si>
  <si>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</si>
  <si>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</si>
  <si>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</si>
  <si>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</si>
  <si>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</si>
  <si>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</si>
  <si>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</si>
  <si>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</si>
  <si>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</si>
  <si>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</si>
  <si>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</si>
  <si>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</si>
  <si>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</si>
  <si>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</si>
  <si>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</si>
  <si>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</si>
  <si>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</si>
  <si>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</si>
  <si>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</si>
  <si>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</si>
  <si>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</si>
  <si>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</si>
  <si>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</si>
  <si>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</si>
  <si>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</si>
  <si>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</si>
  <si>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</si>
  <si>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</si>
  <si>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</si>
  <si>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</si>
  <si>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</si>
  <si>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</si>
  <si>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</si>
  <si>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</si>
  <si>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</si>
  <si>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</si>
  <si>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</si>
  <si>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</si>
  <si>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</si>
  <si>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</si>
  <si>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</si>
  <si>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</si>
  <si>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</si>
  <si>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</si>
  <si>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</si>
  <si>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</si>
  <si>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</si>
  <si>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</si>
  <si>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</si>
  <si>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</si>
  <si>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</si>
  <si>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</si>
  <si>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</si>
  <si>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</si>
  <si>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</si>
  <si>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</si>
  <si>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</si>
  <si>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</si>
  <si>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</si>
  <si>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</si>
  <si>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</si>
  <si>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</si>
  <si>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</si>
  <si>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</si>
  <si>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</si>
  <si>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</si>
  <si>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</si>
  <si>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</si>
  <si>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</si>
  <si>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</si>
  <si>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</si>
  <si>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</si>
  <si>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</si>
  <si>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</si>
  <si>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</si>
  <si>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</si>
  <si>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</si>
  <si>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</si>
  <si>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</si>
  <si>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</si>
  <si>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</si>
  <si>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</si>
  <si>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</si>
  <si>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</si>
  <si>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</si>
  <si>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</si>
  <si>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</si>
  <si>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</si>
  <si>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</si>
  <si>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</si>
  <si>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</si>
  <si>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</si>
  <si>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</si>
  <si>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</si>
  <si>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</si>
  <si>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</si>
  <si>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</si>
  <si>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</si>
  <si>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</si>
  <si>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</si>
  <si>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</si>
  <si>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</si>
  <si>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</si>
  <si>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</si>
  <si>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</si>
  <si>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</si>
  <si>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</si>
  <si>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</si>
  <si>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</si>
  <si>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</si>
  <si>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</si>
  <si>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</si>
  <si>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</si>
  <si>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</si>
  <si>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</si>
  <si>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</si>
  <si>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</si>
  <si>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</si>
  <si>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</si>
  <si>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</si>
  <si>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</si>
  <si>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</si>
  <si>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</si>
  <si>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</si>
  <si>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</si>
  <si>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</si>
  <si>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</si>
  <si>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</si>
  <si>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</si>
  <si>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</si>
  <si>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</si>
  <si>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</si>
  <si>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</si>
  <si>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</si>
  <si>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</si>
  <si>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</si>
  <si>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</si>
  <si>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</si>
  <si>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</si>
  <si>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</si>
  <si>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</si>
  <si>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</si>
  <si>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</si>
  <si>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</si>
  <si>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</si>
  <si>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</si>
  <si>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</si>
  <si>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</si>
  <si>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</si>
  <si>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</si>
  <si>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</si>
  <si>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</si>
  <si>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</si>
  <si>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</si>
  <si>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</si>
  <si>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</si>
  <si>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</si>
  <si>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</si>
  <si>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</si>
  <si>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</si>
  <si>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</si>
  <si>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</si>
  <si>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</si>
  <si>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</si>
  <si>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</si>
  <si>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</si>
  <si>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</si>
  <si>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</si>
  <si>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</si>
  <si>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</si>
  <si>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</si>
  <si>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</si>
  <si>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</si>
  <si>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</si>
  <si>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</si>
  <si>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</si>
  <si>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</si>
  <si>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</si>
  <si>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</si>
  <si>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</si>
  <si>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</si>
  <si>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</si>
  <si>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</si>
  <si>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</si>
  <si>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</si>
  <si>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</si>
  <si>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</si>
  <si>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</si>
  <si>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</si>
  <si>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</si>
  <si>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</si>
  <si>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</si>
  <si>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</si>
  <si>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</si>
  <si>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</si>
  <si>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</si>
  <si>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</si>
  <si>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</si>
  <si>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</si>
  <si>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</si>
  <si>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</si>
  <si>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</si>
  <si>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</si>
  <si>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</si>
  <si>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</si>
  <si>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</si>
  <si>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</si>
  <si>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</si>
  <si>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</si>
  <si>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</si>
  <si>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</si>
  <si>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</si>
  <si>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</si>
  <si>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</si>
  <si>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</si>
  <si>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</si>
  <si>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</si>
  <si>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</si>
  <si>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</si>
  <si>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</si>
  <si>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</si>
  <si>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</si>
  <si>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</si>
  <si>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</si>
  <si>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</si>
  <si>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</si>
  <si>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</si>
  <si>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</si>
  <si>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</si>
  <si>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</si>
  <si>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</si>
  <si>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</si>
  <si>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</si>
  <si>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</si>
  <si>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</si>
  <si>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</si>
  <si>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</si>
  <si>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</si>
  <si>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</si>
  <si>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</si>
  <si>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</si>
  <si>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</si>
  <si>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</si>
  <si>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</si>
  <si>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</si>
  <si>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</si>
  <si>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</si>
  <si>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</si>
  <si>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</si>
  <si>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</si>
  <si>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</si>
  <si>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</si>
  <si>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</si>
  <si>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</si>
  <si>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</si>
  <si>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</si>
  <si>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</si>
  <si>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</si>
  <si>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</si>
  <si>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</si>
  <si>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</si>
  <si>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</si>
  <si>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</si>
  <si>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</si>
  <si>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</si>
  <si>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</si>
  <si>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</si>
  <si>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</si>
  <si>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</si>
  <si>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</si>
  <si>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</si>
  <si>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</si>
  <si>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</si>
  <si>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</si>
  <si>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</si>
  <si>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</si>
  <si>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</si>
  <si>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</si>
  <si>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</si>
  <si>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</si>
  <si>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</si>
  <si>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</si>
  <si>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</si>
  <si>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</si>
  <si>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</si>
  <si>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</si>
  <si>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</si>
  <si>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</si>
  <si>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</si>
  <si>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</si>
  <si>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</si>
  <si>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</si>
  <si>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</si>
  <si>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</si>
  <si>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</si>
  <si>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</si>
  <si>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</si>
  <si>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</si>
  <si>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</si>
  <si>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</si>
  <si>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</si>
  <si>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</si>
  <si>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</si>
  <si>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</si>
  <si>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</si>
  <si>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</si>
  <si>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</si>
  <si>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</si>
  <si>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</si>
  <si>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</si>
  <si>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</si>
  <si>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</si>
  <si>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</si>
  <si>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</si>
  <si>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</si>
  <si>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</si>
  <si>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</si>
  <si>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</si>
  <si>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</si>
  <si>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</si>
  <si>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</si>
  <si>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</si>
  <si>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</si>
  <si>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</si>
  <si>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</si>
  <si>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</si>
  <si>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</si>
  <si>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</si>
  <si>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</si>
  <si>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</si>
  <si>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</si>
  <si>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</si>
  <si>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</si>
  <si>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</si>
  <si>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</si>
  <si>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</si>
  <si>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</si>
  <si>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</si>
  <si>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</si>
  <si>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</si>
  <si>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</si>
  <si>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</si>
  <si>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</si>
  <si>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</si>
  <si>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</si>
  <si>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</si>
  <si>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</si>
  <si>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</si>
  <si>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</si>
  <si>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</si>
  <si>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</si>
  <si>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</si>
  <si>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</si>
  <si>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</si>
  <si>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</si>
  <si>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</si>
  <si>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</si>
  <si>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</si>
  <si>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</si>
  <si>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</si>
  <si>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</si>
  <si>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</si>
  <si>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</si>
  <si>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</si>
  <si>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</si>
  <si>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</si>
  <si>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</si>
  <si>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</si>
  <si>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</si>
  <si>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</si>
  <si>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</si>
  <si>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</si>
  <si>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</si>
  <si>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</si>
  <si>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</si>
  <si>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</si>
  <si>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</si>
  <si>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</si>
  <si>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</si>
  <si>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</si>
  <si>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</si>
  <si>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</si>
  <si>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</si>
  <si>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</si>
  <si>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</si>
  <si>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</si>
  <si>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</si>
  <si>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</si>
  <si>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</si>
  <si>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</si>
  <si>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</si>
  <si>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</si>
  <si>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</si>
  <si>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</si>
  <si>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</si>
  <si>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</si>
  <si>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</si>
  <si>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</si>
  <si>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</si>
  <si>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</si>
  <si>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</si>
  <si>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</si>
  <si>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</si>
  <si>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</si>
  <si>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</si>
  <si>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</si>
  <si>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</si>
  <si>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</si>
  <si>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</si>
  <si>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</si>
  <si>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</si>
  <si>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</si>
  <si>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</si>
  <si>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</si>
  <si>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</si>
  <si>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</si>
  <si>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</si>
  <si>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</si>
  <si>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</si>
  <si>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</si>
  <si>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</si>
  <si>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</si>
  <si>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</si>
  <si>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</si>
  <si>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</si>
  <si>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</si>
  <si>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</si>
  <si>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</si>
  <si>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</si>
  <si>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</si>
  <si>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</si>
  <si>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</si>
  <si>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</si>
  <si>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</si>
  <si>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</si>
  <si>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</si>
  <si>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</si>
  <si>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</si>
  <si>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</si>
  <si>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</si>
  <si>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</si>
  <si>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</si>
  <si>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</si>
  <si>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</si>
  <si>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</si>
  <si>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</si>
  <si>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</si>
  <si>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</si>
  <si>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</si>
  <si>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</si>
  <si>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</si>
  <si>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</si>
  <si>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</si>
  <si>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</si>
  <si>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</si>
  <si>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</si>
  <si>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</si>
  <si>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</si>
  <si>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</si>
  <si>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</si>
  <si>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</si>
  <si>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</si>
  <si>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</si>
  <si>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</si>
  <si>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</si>
  <si>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</si>
  <si>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</si>
  <si>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</si>
  <si>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</si>
  <si>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</si>
  <si>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</si>
  <si>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</si>
  <si>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</si>
  <si>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</si>
  <si>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</si>
  <si>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</si>
  <si>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</si>
  <si>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</si>
  <si>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</si>
  <si>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</si>
  <si>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</si>
  <si>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</si>
  <si>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</si>
  <si>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</si>
  <si>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</si>
  <si>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</si>
  <si>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</si>
  <si>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</si>
  <si>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</si>
  <si>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</si>
  <si>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</si>
  <si>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</si>
  <si>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</si>
  <si>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</si>
  <si>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</si>
  <si>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</si>
  <si>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</si>
  <si>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</si>
  <si>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</si>
  <si>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</si>
  <si>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</si>
  <si>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</si>
  <si>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</si>
  <si>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</si>
  <si>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</si>
  <si>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</si>
  <si>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</si>
  <si>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</si>
  <si>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</si>
  <si>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</si>
  <si>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</si>
  <si>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</si>
  <si>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</si>
  <si>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</si>
  <si>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</si>
  <si>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</si>
  <si>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</si>
  <si>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</si>
  <si>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</si>
  <si>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</si>
  <si>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</si>
  <si>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</si>
  <si>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</si>
  <si>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</si>
  <si>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</si>
  <si>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</si>
  <si>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</si>
  <si>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</si>
  <si>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</si>
  <si>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</si>
  <si>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</si>
  <si>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</si>
  <si>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</si>
  <si>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</si>
  <si>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</si>
  <si>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</si>
  <si>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</si>
  <si>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</si>
  <si>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</si>
  <si>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</si>
  <si>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</si>
  <si>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</si>
  <si>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</si>
  <si>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</si>
  <si>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</si>
  <si>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</si>
  <si>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</si>
  <si>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</si>
  <si>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</si>
  <si>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</si>
  <si>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</si>
  <si>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</si>
  <si>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</si>
  <si>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</si>
  <si>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</si>
  <si>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</si>
  <si>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</si>
  <si>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</si>
  <si>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</si>
  <si>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</si>
  <si>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</si>
  <si>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</si>
  <si>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</si>
  <si>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</si>
  <si>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</si>
  <si>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</si>
  <si>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</si>
  <si>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</si>
  <si>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</si>
  <si>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</si>
  <si>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</si>
  <si>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</si>
  <si>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</si>
  <si>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</si>
  <si>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</si>
  <si>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</si>
  <si>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</si>
  <si>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</si>
  <si>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</si>
  <si>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</si>
  <si>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</si>
  <si>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</si>
  <si>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</si>
  <si>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</si>
  <si>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</si>
  <si>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</si>
  <si>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</si>
  <si>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</si>
  <si>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</si>
  <si>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</si>
  <si>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</si>
  <si>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</si>
  <si>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</si>
  <si>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</si>
  <si>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</si>
  <si>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</si>
  <si>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</si>
  <si>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</si>
  <si>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</si>
  <si>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</si>
  <si>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</si>
  <si>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</si>
  <si>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</si>
  <si>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</si>
  <si>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</si>
  <si>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</si>
  <si>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</si>
  <si>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</si>
  <si>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</si>
  <si>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</si>
  <si>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</si>
  <si>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</si>
  <si>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</si>
  <si>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</si>
  <si>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</si>
  <si>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</si>
  <si>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</si>
  <si>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</si>
  <si>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</si>
  <si>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</si>
  <si>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</si>
  <si>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</si>
  <si>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</si>
  <si>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</si>
  <si>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</si>
  <si>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</si>
  <si>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</si>
  <si>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</si>
  <si>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</si>
  <si>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</si>
  <si>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</si>
  <si>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</si>
  <si>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</si>
  <si>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</si>
  <si>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</si>
  <si>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</si>
  <si>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</si>
  <si>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</si>
  <si>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</si>
  <si>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</si>
  <si>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</si>
  <si>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</si>
  <si>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</si>
  <si>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</si>
  <si>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</si>
  <si>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</si>
  <si>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</si>
  <si>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</si>
  <si>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</si>
  <si>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</si>
  <si>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</si>
  <si>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</si>
  <si>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</si>
  <si>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</si>
  <si>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</si>
  <si>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</si>
  <si>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</si>
  <si>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</si>
  <si>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</si>
  <si>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</si>
  <si>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</si>
  <si>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</si>
  <si>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</si>
  <si>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</si>
  <si>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</si>
  <si>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</si>
  <si>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</si>
  <si>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</si>
  <si>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</si>
  <si>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</si>
  <si>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</si>
  <si>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</si>
  <si>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</si>
  <si>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</si>
  <si>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</si>
  <si>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</si>
  <si>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</si>
  <si>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</si>
  <si>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</si>
  <si>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</si>
  <si>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</si>
  <si>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</si>
  <si>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</si>
  <si>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</si>
  <si>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</si>
  <si>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</si>
  <si>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</si>
  <si>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</si>
  <si>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</si>
  <si>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</si>
  <si>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</si>
  <si>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</si>
  <si>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</si>
  <si>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</si>
  <si>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</si>
  <si>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</si>
  <si>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</si>
  <si>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</si>
  <si>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</si>
  <si>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</si>
  <si>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</si>
  <si>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</si>
  <si>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</si>
  <si>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</si>
  <si>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</si>
  <si>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</si>
  <si>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</si>
  <si>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</si>
  <si>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</si>
  <si>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</si>
  <si>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</si>
  <si>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</si>
  <si>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</si>
  <si>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</si>
  <si>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</si>
  <si>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</si>
  <si>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</si>
  <si>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</si>
  <si>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</si>
  <si>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</si>
  <si>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</si>
  <si>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</si>
  <si>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</si>
  <si>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</si>
  <si>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</si>
  <si>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</si>
  <si>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</si>
  <si>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</si>
  <si>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</si>
  <si>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</si>
  <si>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</si>
  <si>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</si>
  <si>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</si>
  <si>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</si>
  <si>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</si>
  <si>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</si>
  <si>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</si>
  <si>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</si>
  <si>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</si>
  <si>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</si>
  <si>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</si>
  <si>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</si>
  <si>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</si>
  <si>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</si>
  <si>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</si>
  <si>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</si>
  <si>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</si>
  <si>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</si>
  <si>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</si>
  <si>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</si>
  <si>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</si>
  <si>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</si>
  <si>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</si>
  <si>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</si>
  <si>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</si>
  <si>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</si>
  <si>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</si>
  <si>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</si>
  <si>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</si>
  <si>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</si>
  <si>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</si>
  <si>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</si>
  <si>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</si>
  <si>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</si>
  <si>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</si>
  <si>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</si>
  <si>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</si>
  <si>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</si>
  <si>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</si>
  <si>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</si>
  <si>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</si>
  <si>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</si>
  <si>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</si>
  <si>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</si>
  <si>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</si>
  <si>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</si>
  <si>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</si>
  <si>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</si>
  <si>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</si>
  <si>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</si>
  <si>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</si>
  <si>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</si>
  <si>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</si>
  <si>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</si>
  <si>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</si>
  <si>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</si>
  <si>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</si>
  <si>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</si>
  <si>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</si>
  <si>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</si>
  <si>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</si>
  <si>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</si>
  <si>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</si>
  <si>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</si>
  <si>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</si>
  <si>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</si>
  <si>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</si>
  <si>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</si>
  <si>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7402-2015</t>
  </si>
  <si>
    <t>Aunar esfuerzos y recursos tecnicos, fisicos, administrativos y economicos entre las partes para atender integralmente en la modalidad institucional a niños y niñas en primera infancia de la ciudad de cartagena que pertenezcan a poblaciòn en condiciones de vulnerabilidad en el marco de la estrategia nacional para la atenciòn a la primera infancia  de "cero a siempre</t>
  </si>
  <si>
    <t>2021-13-10000225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</si>
</sst>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0" xfId="0" applyBorder="1" applyAlignment="1">
      <alignment horizontal="left" vertical="center"/>
    </xf>
    <xf numFmtId="0" fontId="0" fillId="0" borderId="34" xfId="0" applyBorder="1" applyAlignment="1">
      <alignment horizontal="left" vertical="center"/>
    </xf>
    <xf numFmtId="0" fontId="18" fillId="0" borderId="5"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6" zoomScale="70" zoomScaleNormal="70" zoomScaleSheetLayoutView="40" zoomScalePageLayoutView="40" workbookViewId="0">
      <selection activeCell="N117" sqref="N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2653</v>
      </c>
      <c r="D2" s="207"/>
      <c r="E2" s="207"/>
      <c r="F2" s="207"/>
      <c r="G2" s="207"/>
      <c r="H2" s="207"/>
      <c r="I2" s="207"/>
      <c r="J2" s="207"/>
      <c r="K2" s="207"/>
      <c r="L2" s="194" t="s">
        <v>2640</v>
      </c>
      <c r="M2" s="194"/>
      <c r="N2" s="187" t="s">
        <v>2641</v>
      </c>
      <c r="O2" s="188"/>
    </row>
    <row r="3" spans="1:20" ht="33" customHeight="1" x14ac:dyDescent="0.25">
      <c r="A3" s="9"/>
      <c r="B3" s="8"/>
      <c r="C3" s="208"/>
      <c r="D3" s="209"/>
      <c r="E3" s="209"/>
      <c r="F3" s="209"/>
      <c r="G3" s="209"/>
      <c r="H3" s="209"/>
      <c r="I3" s="209"/>
      <c r="J3" s="209"/>
      <c r="K3" s="209"/>
      <c r="L3" s="189" t="s">
        <v>1</v>
      </c>
      <c r="M3" s="189"/>
      <c r="N3" s="189" t="s">
        <v>2642</v>
      </c>
      <c r="O3" s="191"/>
    </row>
    <row r="4" spans="1:20" ht="24.75" customHeight="1" thickBot="1" x14ac:dyDescent="0.3">
      <c r="A4" s="10"/>
      <c r="B4" s="12"/>
      <c r="C4" s="210"/>
      <c r="D4" s="211"/>
      <c r="E4" s="211"/>
      <c r="F4" s="211"/>
      <c r="G4" s="211"/>
      <c r="H4" s="211"/>
      <c r="I4" s="211"/>
      <c r="J4" s="211"/>
      <c r="K4" s="211"/>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95" t="str">
        <f>HYPERLINK("#MI_Oferente_Singular!A114","CAPACIDAD RESIDUAL")</f>
        <v>CAPACIDAD RESIDUAL</v>
      </c>
      <c r="F8" s="196"/>
      <c r="G8" s="19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95" t="str">
        <f>HYPERLINK("#MI_Oferente_Singular!A162","TALENTO HUMANO")</f>
        <v>TALENTO HUMANO</v>
      </c>
      <c r="F9" s="196"/>
      <c r="G9" s="19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95" t="str">
        <f>HYPERLINK("#MI_Oferente_Singular!F162","INFRAESTRUCTURA")</f>
        <v>INFRAESTRUCTURA</v>
      </c>
      <c r="F10" s="196"/>
      <c r="G10" s="19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2757</v>
      </c>
      <c r="D15" s="35"/>
      <c r="E15" s="35"/>
      <c r="F15" s="5"/>
      <c r="G15" s="32" t="s">
        <v>1168</v>
      </c>
      <c r="H15" s="103" t="s">
        <v>208</v>
      </c>
      <c r="I15" s="32" t="s">
        <v>2624</v>
      </c>
      <c r="J15" s="108" t="s">
        <v>2626</v>
      </c>
      <c r="L15" s="212" t="s">
        <v>8</v>
      </c>
      <c r="M15" s="21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183"/>
      <c r="I20" s="142" t="s">
        <v>208</v>
      </c>
      <c r="J20" s="143" t="s">
        <v>210</v>
      </c>
      <c r="K20" s="144">
        <v>3050358400</v>
      </c>
      <c r="L20" s="145">
        <v>44242</v>
      </c>
      <c r="M20" s="145">
        <v>44561</v>
      </c>
      <c r="N20" s="128">
        <f>+(M20-L20)/30</f>
        <v>10.633333333333333</v>
      </c>
      <c r="O20" s="131"/>
      <c r="U20" s="127"/>
      <c r="V20" s="105">
        <f ca="1">NOW()</f>
        <v>44194.627944907406</v>
      </c>
      <c r="W20" s="105">
        <f ca="1">NOW()</f>
        <v>44194.627944907406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174" t="str">
        <f>VLOOKUP(B20,EAS!A2:B1439,2,0)</f>
        <v>FUNDACION DE LA COMUNIDAD UNIDA GUSTAVO MARTINEZ CAFFYN</v>
      </c>
      <c r="C38" s="174"/>
      <c r="D38" s="174"/>
      <c r="E38" s="174"/>
      <c r="F38" s="174"/>
      <c r="G38" s="5"/>
      <c r="H38" s="125"/>
      <c r="I38" s="190" t="s">
        <v>7</v>
      </c>
      <c r="J38" s="190"/>
      <c r="K38" s="190"/>
      <c r="L38" s="190"/>
      <c r="M38" s="190"/>
      <c r="N38" s="190"/>
      <c r="O38" s="126"/>
    </row>
    <row r="39" spans="1:16" ht="42.95" customHeight="1" thickBot="1" x14ac:dyDescent="0.3">
      <c r="A39" s="10"/>
      <c r="B39" s="11"/>
      <c r="C39" s="11"/>
      <c r="D39" s="11"/>
      <c r="E39" s="11"/>
      <c r="F39" s="11"/>
      <c r="G39" s="11"/>
      <c r="H39" s="10"/>
      <c r="I39" s="172" t="s">
        <v>2754</v>
      </c>
      <c r="J39" s="172"/>
      <c r="K39" s="172"/>
      <c r="L39" s="172"/>
      <c r="M39" s="172"/>
      <c r="N39" s="172"/>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175" t="s">
        <v>2654</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t="s">
        <v>2696</v>
      </c>
      <c r="C85" s="65" t="s">
        <v>31</v>
      </c>
      <c r="D85" s="115" t="s">
        <v>2755</v>
      </c>
      <c r="E85" s="138">
        <v>42065</v>
      </c>
      <c r="F85" s="138">
        <v>42369</v>
      </c>
      <c r="G85" s="153">
        <f t="shared" si="3"/>
        <v>10.133333333333333</v>
      </c>
      <c r="H85" s="116" t="s">
        <v>2756</v>
      </c>
      <c r="I85" s="63" t="s">
        <v>208</v>
      </c>
      <c r="J85" s="63" t="s">
        <v>210</v>
      </c>
      <c r="K85" s="117">
        <v>56069640</v>
      </c>
      <c r="L85" s="65" t="s">
        <v>1148</v>
      </c>
      <c r="M85" s="67">
        <v>1</v>
      </c>
      <c r="N85" s="65" t="s">
        <v>1151</v>
      </c>
      <c r="O85" s="65" t="s">
        <v>26</v>
      </c>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175" t="s">
        <v>2655</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24" t="s">
        <v>2657</v>
      </c>
      <c r="C168" s="224"/>
      <c r="D168" s="224"/>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2668</v>
      </c>
      <c r="C176" s="214"/>
      <c r="D176" s="214"/>
      <c r="E176" s="214"/>
      <c r="F176" s="214"/>
      <c r="G176" s="214"/>
      <c r="H176" s="20"/>
      <c r="I176" s="221" t="s">
        <v>2674</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44" t="s">
        <v>2671</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45"/>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182" t="s">
        <v>2668</v>
      </c>
      <c r="C179" s="182"/>
      <c r="D179" s="182"/>
      <c r="E179" s="164">
        <v>0.02</v>
      </c>
      <c r="F179" s="163">
        <v>0.03</v>
      </c>
      <c r="G179" s="158">
        <f>IF(F179&gt;0,SUM(E179+F179),"")</f>
        <v>0.05</v>
      </c>
      <c r="H179" s="5"/>
      <c r="I179" s="182" t="s">
        <v>2670</v>
      </c>
      <c r="J179" s="182"/>
      <c r="K179" s="182"/>
      <c r="L179" s="182"/>
      <c r="M179" s="165">
        <v>0.03</v>
      </c>
      <c r="O179" s="8"/>
      <c r="Q179" s="19"/>
      <c r="R179" s="152">
        <f>IF(M179&gt;0,SUM(L179+M179),"")</f>
        <v>0.03</v>
      </c>
      <c r="T179" s="19"/>
      <c r="U179" s="173" t="s">
        <v>1166</v>
      </c>
      <c r="V179" s="173"/>
      <c r="W179" s="173"/>
      <c r="X179" s="24">
        <v>0.02</v>
      </c>
      <c r="Y179" s="157"/>
      <c r="Z179" s="158" t="str">
        <f>IF(Y179&gt;0,SUM(E181+Y179),"")</f>
        <v/>
      </c>
      <c r="AA179" s="19"/>
      <c r="AB179" s="19"/>
    </row>
    <row r="180" spans="1:28" ht="23.25" hidden="1" x14ac:dyDescent="0.25">
      <c r="A180" s="9"/>
      <c r="B180" s="181"/>
      <c r="C180" s="181"/>
      <c r="D180" s="181"/>
      <c r="E180" s="162"/>
      <c r="H180" s="5"/>
      <c r="I180" s="181"/>
      <c r="J180" s="181"/>
      <c r="K180" s="181"/>
      <c r="L180" s="181"/>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81"/>
      <c r="C181" s="181"/>
      <c r="D181" s="181"/>
      <c r="E181" s="162"/>
      <c r="H181" s="5"/>
      <c r="I181" s="181"/>
      <c r="J181" s="181"/>
      <c r="K181" s="181"/>
      <c r="L181" s="18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1"/>
      <c r="C182" s="181"/>
      <c r="D182" s="181"/>
      <c r="E182" s="162"/>
      <c r="H182" s="5"/>
      <c r="I182" s="181"/>
      <c r="J182" s="181"/>
      <c r="K182" s="181"/>
      <c r="L182" s="18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152517920</v>
      </c>
      <c r="F185" s="92"/>
      <c r="G185" s="93"/>
      <c r="H185" s="88"/>
      <c r="I185" s="90" t="s">
        <v>2627</v>
      </c>
      <c r="J185" s="159">
        <f>+SUM(M179:M183)</f>
        <v>0.03</v>
      </c>
      <c r="K185" s="205" t="s">
        <v>2628</v>
      </c>
      <c r="L185" s="205"/>
      <c r="M185" s="94">
        <f>+J185*(SUM(K20:K35))</f>
        <v>91510752</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A109:O109"/>
    <mergeCell ref="B199:N199"/>
    <mergeCell ref="A189:O190"/>
    <mergeCell ref="A197:O197"/>
    <mergeCell ref="B182:D182"/>
    <mergeCell ref="K185:L185"/>
    <mergeCell ref="H19:H20"/>
    <mergeCell ref="H17:O17"/>
    <mergeCell ref="N2:O2"/>
    <mergeCell ref="L3:M3"/>
    <mergeCell ref="I38:N38"/>
    <mergeCell ref="N3:O3"/>
    <mergeCell ref="L4:O4"/>
    <mergeCell ref="L2:M2"/>
    <mergeCell ref="A6:O6"/>
    <mergeCell ref="E8:G8"/>
    <mergeCell ref="E9:G9"/>
    <mergeCell ref="E10:G10"/>
    <mergeCell ref="I39:N39"/>
    <mergeCell ref="U178:W178"/>
    <mergeCell ref="U179:W179"/>
    <mergeCell ref="U180:W180"/>
    <mergeCell ref="B38:F38"/>
    <mergeCell ref="A110:O111"/>
    <mergeCell ref="I180:L180"/>
    <mergeCell ref="B179:D179"/>
    <mergeCell ref="B180:D180"/>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59 K61:K84 K86: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4fb10211-09fb-4e80-9f0b-184718d5d98c"/>
    <ds:schemaRef ds:uri="a65d333d-5b59-4810-bc94-b80d9325abbc"/>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